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555" windowWidth="7725" windowHeight="7740" tabRatio="767" activeTab="0"/>
  </bookViews>
  <sheets>
    <sheet name="MainPage" sheetId="1" r:id="rId1"/>
    <sheet name="OSA" sheetId="2" state="hidden" r:id="rId2"/>
    <sheet name="SIDP" sheetId="3" state="hidden" r:id="rId3"/>
    <sheet name="Summary" sheetId="4" state="hidden" r:id="rId4"/>
    <sheet name="Graphic" sheetId="5" state="hidden" r:id="rId5"/>
    <sheet name="SGraphic" sheetId="6" state="hidden" r:id="rId6"/>
    <sheet name="Scoring" sheetId="7" state="hidden" r:id="rId7"/>
    <sheet name="A.Quality" sheetId="8" state="hidden" r:id="rId8"/>
    <sheet name="B.Commercial" sheetId="9" state="hidden" r:id="rId9"/>
    <sheet name="C.Material" sheetId="10" state="hidden" r:id="rId10"/>
    <sheet name="D.Engineering" sheetId="11" state="hidden" r:id="rId11"/>
    <sheet name="E.Leadership" sheetId="12" state="hidden" r:id="rId12"/>
    <sheet name="F.Hazardous Substances" sheetId="13" state="hidden" r:id="rId13"/>
    <sheet name="Quality Mgt Systems Action Plan" sheetId="14" state="hidden" r:id="rId14"/>
    <sheet name="Commercial Systems Action Plan" sheetId="15" state="hidden" r:id="rId15"/>
    <sheet name="Material Systems Action Plans" sheetId="16" state="hidden" r:id="rId16"/>
    <sheet name="Engr Systems Action Plan" sheetId="17" state="hidden" r:id="rId17"/>
    <sheet name="Leadership Action Plan" sheetId="18" state="hidden" r:id="rId18"/>
    <sheet name="Hazardous Subs Action Plan" sheetId="19" state="hidden" r:id="rId19"/>
    <sheet name="Comments" sheetId="20" state="hidden" r:id="rId20"/>
  </sheets>
  <definedNames>
    <definedName name="_xlnm.Print_Area" localSheetId="7">'A.Quality'!$A$4:$H$98</definedName>
    <definedName name="_xlnm.Print_Area" localSheetId="8">'B.Commercial'!$A$1:$H$54</definedName>
    <definedName name="_xlnm.Print_Area" localSheetId="9">'C.Material'!$A$1:$H$64</definedName>
    <definedName name="_xlnm.Print_Area" localSheetId="14">'Commercial Systems Action Plan'!$A$1:$G$47</definedName>
    <definedName name="_xlnm.Print_Area" localSheetId="10">'D.Engineering'!$A$1:$H$52</definedName>
    <definedName name="_xlnm.Print_Area" localSheetId="11">'E.Leadership'!$A$1:$H$83</definedName>
    <definedName name="_xlnm.Print_Area" localSheetId="16">'Engr Systems Action Plan'!$A$1:$G$62</definedName>
    <definedName name="_xlnm.Print_Area" localSheetId="12">'F.Hazardous Substances'!$A$1:$H$68</definedName>
    <definedName name="_xlnm.Print_Area" localSheetId="4">'Graphic'!$A$1:$AC$44</definedName>
    <definedName name="_xlnm.Print_Area" localSheetId="18">'Hazardous Subs Action Plan'!$A$1:$G$33</definedName>
    <definedName name="_xlnm.Print_Area" localSheetId="17">'Leadership Action Plan'!$A$1:$G$120</definedName>
    <definedName name="_xlnm.Print_Area" localSheetId="0">'MainPage'!$A$1:$O$48</definedName>
    <definedName name="_xlnm.Print_Area" localSheetId="15">'Material Systems Action Plans'!$A$1:$G$47</definedName>
    <definedName name="_xlnm.Print_Area" localSheetId="1">'OSA'!$A$1:$J$56</definedName>
    <definedName name="_xlnm.Print_Area" localSheetId="13">'Quality Mgt Systems Action Plan'!$A$5:$G$104</definedName>
    <definedName name="_xlnm.Print_Area" localSheetId="6">'Scoring'!$A$1:$D$18</definedName>
    <definedName name="_xlnm.Print_Area" localSheetId="5">'SGraphic'!$A$1:$AC$41</definedName>
    <definedName name="_xlnm.Print_Area" localSheetId="3">'Summary'!$A$1:$AN$62</definedName>
    <definedName name="_xlnm.Print_Titles" localSheetId="7">'A.Quality'!$1:$3</definedName>
    <definedName name="_xlnm.Print_Titles" localSheetId="8">'B.Commercial'!$1:$3</definedName>
    <definedName name="_xlnm.Print_Titles" localSheetId="9">'C.Material'!$1:$3</definedName>
    <definedName name="_xlnm.Print_Titles" localSheetId="14">'Commercial Systems Action Plan'!$1:$4</definedName>
    <definedName name="_xlnm.Print_Titles" localSheetId="10">'D.Engineering'!$1:$3</definedName>
    <definedName name="_xlnm.Print_Titles" localSheetId="11">'E.Leadership'!$1:$3</definedName>
    <definedName name="_xlnm.Print_Titles" localSheetId="16">'Engr Systems Action Plan'!$1:$4</definedName>
    <definedName name="_xlnm.Print_Titles" localSheetId="12">'F.Hazardous Substances'!$1:$3</definedName>
    <definedName name="_xlnm.Print_Titles" localSheetId="18">'Hazardous Subs Action Plan'!$1:$4</definedName>
    <definedName name="_xlnm.Print_Titles" localSheetId="17">'Leadership Action Plan'!$1:$4</definedName>
    <definedName name="_xlnm.Print_Titles" localSheetId="15">'Material Systems Action Plans'!$1:$4</definedName>
    <definedName name="_xlnm.Print_Titles" localSheetId="13">'Quality Mgt Systems Action Plan'!$1:$4</definedName>
    <definedName name="Z_0FB14158_E61A_11D4_BB3D_0050DA9A47DF_.wvu.PrintArea" localSheetId="7" hidden="1">'A.Quality'!$A$4:$C$98</definedName>
    <definedName name="Z_0FB14158_E61A_11D4_BB3D_0050DA9A47DF_.wvu.PrintArea" localSheetId="8" hidden="1">'B.Commercial'!$A$4:$C$51</definedName>
    <definedName name="Z_0FB14158_E61A_11D4_BB3D_0050DA9A47DF_.wvu.PrintArea" localSheetId="9" hidden="1">'C.Material'!$A$4:$C$53</definedName>
    <definedName name="Z_0FB14158_E61A_11D4_BB3D_0050DA9A47DF_.wvu.PrintArea" localSheetId="1" hidden="1">'OSA'!$A$1:$J$60</definedName>
    <definedName name="Z_0FB14158_E61A_11D4_BB3D_0050DA9A47DF_.wvu.PrintArea" localSheetId="3" hidden="1">'Summary'!$A$1:$AK$78</definedName>
    <definedName name="Z_0FB14158_E61A_11D4_BB3D_0050DA9A47DF_.wvu.PrintTitles" localSheetId="14" hidden="1">'Commercial Systems Action Plan'!$1:$4</definedName>
    <definedName name="Z_0FB14158_E61A_11D4_BB3D_0050DA9A47DF_.wvu.PrintTitles" localSheetId="16" hidden="1">'Engr Systems Action Plan'!$1:$4</definedName>
    <definedName name="Z_0FB14158_E61A_11D4_BB3D_0050DA9A47DF_.wvu.PrintTitles" localSheetId="18" hidden="1">'Hazardous Subs Action Plan'!$1:$4</definedName>
    <definedName name="Z_0FB14158_E61A_11D4_BB3D_0050DA9A47DF_.wvu.PrintTitles" localSheetId="17" hidden="1">'Leadership Action Plan'!$1:$4</definedName>
    <definedName name="Z_0FB14158_E61A_11D4_BB3D_0050DA9A47DF_.wvu.PrintTitles" localSheetId="15" hidden="1">'Material Systems Action Plans'!$1:$4</definedName>
    <definedName name="Z_0FB14158_E61A_11D4_BB3D_0050DA9A47DF_.wvu.PrintTitles" localSheetId="13" hidden="1">'Quality Mgt Systems Action Plan'!$1:$4</definedName>
  </definedNames>
  <calcPr fullCalcOnLoad="1"/>
</workbook>
</file>

<file path=xl/comments10.xml><?xml version="1.0" encoding="utf-8"?>
<comments xmlns="http://schemas.openxmlformats.org/spreadsheetml/2006/main">
  <authors>
    <author>Christine Miner</author>
    <author>carlos.varela</author>
    <author>mark.kindell</author>
  </authors>
  <commentList>
    <comment ref="B9" authorId="0">
      <text>
        <r>
          <rPr>
            <b/>
            <sz val="8"/>
            <rFont val="Tahoma"/>
            <family val="2"/>
          </rPr>
          <t>C.1.1 Release Materials Management Systems</t>
        </r>
        <r>
          <rPr>
            <sz val="8"/>
            <rFont val="Tahoma"/>
            <family val="2"/>
          </rPr>
          <t xml:space="preserve">
</t>
        </r>
        <r>
          <rPr>
            <sz val="9"/>
            <rFont val="Tahoma"/>
            <family val="2"/>
          </rPr>
          <t xml:space="preserve">
 Supplier scans material into MRP system and reconciles against what is needed for build.  Supplier has a system to generate a forecast to determine whether orders will meet customer ship schedule.
 or Supplier has a manual system of receiving material into MRP system and then compare with forecast of customer and it has a daily meeting to discuss customer schedule and checks inventory.</t>
        </r>
      </text>
    </comment>
    <comment ref="B11" authorId="0">
      <text>
        <r>
          <rPr>
            <b/>
            <sz val="8"/>
            <rFont val="Tahoma"/>
            <family val="2"/>
          </rPr>
          <t xml:space="preserve">C.1.2 Release Materials Management Systems </t>
        </r>
        <r>
          <rPr>
            <sz val="8"/>
            <rFont val="Tahoma"/>
            <family val="2"/>
          </rPr>
          <t xml:space="preserve">
</t>
        </r>
        <r>
          <rPr>
            <sz val="9"/>
            <rFont val="Tahoma"/>
            <family val="2"/>
          </rPr>
          <t xml:space="preserve">
 Documented and proven procedures for all potential disruptions are identified with appropriate action and recovery plans, including production and data recovery (e.g., computer/communication failures, industrial disputes, transport and production disruption). Differences are to be resolved with the appropriate customer contact prior to shipment time if the agreed requirement cannot be met (e.g., transportation mode, quantity-shipped discrepancies, packaging, etc…). Specific format is in use.
Risk assessment is being fill out for every potential problem and or deviation. Reaction plan is set as well as cleaning of pipe lines. Supplier has a list of potential people to communicate problems at Customer site.</t>
        </r>
      </text>
    </comment>
    <comment ref="B13" authorId="1">
      <text>
        <r>
          <rPr>
            <b/>
            <sz val="8"/>
            <rFont val="Tahoma"/>
            <family val="2"/>
          </rPr>
          <t>C.1.3 Release Materials Management Systems</t>
        </r>
        <r>
          <rPr>
            <sz val="8"/>
            <rFont val="Tahoma"/>
            <family val="2"/>
          </rPr>
          <t xml:space="preserve">
</t>
        </r>
        <r>
          <rPr>
            <sz val="9"/>
            <rFont val="Tahoma"/>
            <family val="2"/>
          </rPr>
          <t xml:space="preserve">
Inventory is well defined, very low risk to have a delivery problem. Inventory accurate at 98%. 
System in place is good enough to easily perform physical inventories. Inventory turns are higher than 12. Standardized system to easily detect parts out of the system.</t>
        </r>
      </text>
    </comment>
    <comment ref="B20" authorId="1">
      <text>
        <r>
          <rPr>
            <b/>
            <sz val="8"/>
            <rFont val="Tahoma"/>
            <family val="2"/>
          </rPr>
          <t xml:space="preserve">C.2.1 Electronic Data Management 
</t>
        </r>
        <r>
          <rPr>
            <b/>
            <sz val="9"/>
            <rFont val="Tahoma"/>
            <family val="2"/>
          </rPr>
          <t xml:space="preserve">
</t>
        </r>
        <r>
          <rPr>
            <sz val="9"/>
            <rFont val="Tahoma"/>
            <family val="2"/>
          </rPr>
          <t>Inventory management is able to control all material needs linked to customer needs. Key Process Indicators are monitored with action plans. System does not allow overproduction. 
All Customer Purchase orders are properly documented to meet customer requirements.</t>
        </r>
      </text>
    </comment>
    <comment ref="B22" authorId="0">
      <text>
        <r>
          <rPr>
            <b/>
            <sz val="8"/>
            <rFont val="Tahoma"/>
            <family val="2"/>
          </rPr>
          <t xml:space="preserve">C.2.2 Electronic Data Management </t>
        </r>
        <r>
          <rPr>
            <sz val="8"/>
            <rFont val="Tahoma"/>
            <family val="2"/>
          </rPr>
          <t xml:space="preserve">
</t>
        </r>
        <r>
          <rPr>
            <sz val="9"/>
            <rFont val="Tahoma"/>
            <family val="2"/>
          </rPr>
          <t xml:space="preserve">
 Electronically communicated delivery forecasts are received and processed without manual entry. System is designed to arise timely deviations to forecasts. The minimum essential information is included: Correct part, qty., time and requirements. There is direct link and feedback to Allegion's system. 
The supplier ensures that the data content of all ASN's is complete and accurate in accordance with customer requirements. The supplier controls its processes to assure that the physical shipments correspond with the customer demand. Supplier knows and advice customer possible shortage a week before. Communication between supplier and customer is very close. 
MRP receives the expected customer requirements prior to the actual MRP run to calculate daily production operating plans. Deviations to schedule can be reflected in the MRP system. High peaks requirements can be leveled. Finish Goods inventory is defined through a Kan Ban system or similar.</t>
        </r>
      </text>
    </comment>
    <comment ref="B30" authorId="0">
      <text>
        <r>
          <rPr>
            <b/>
            <sz val="8"/>
            <rFont val="Tahoma"/>
            <family val="2"/>
          </rPr>
          <t xml:space="preserve">C.3.1 Materials Management </t>
        </r>
        <r>
          <rPr>
            <sz val="8"/>
            <rFont val="Tahoma"/>
            <family val="2"/>
          </rPr>
          <t xml:space="preserve">
</t>
        </r>
        <r>
          <rPr>
            <sz val="9"/>
            <rFont val="Tahoma"/>
            <family val="2"/>
          </rPr>
          <t xml:space="preserve">
Supplier has KPI's for their delivery performance to the customer. 
Supplier has KPI for their supplier's delivery performance. 
Supplier has KPI for their build schedule attainment (plan vs. actual).
Goals are set and action taken for those goals not met. 
Leveled schedule throughout the entire process.
KPI charts are controlled by Production personnel. 
Supplier demonstrate they can identify bottleneck processes, identify issues with production batch/lot sizes, set-up/changeover times, and throughput time.
Internal assessments are performed to improve weak areas.
Improvement Trend is available as well as lessons learned.</t>
        </r>
      </text>
    </comment>
    <comment ref="B32" authorId="1">
      <text>
        <r>
          <rPr>
            <b/>
            <sz val="8"/>
            <rFont val="Tahoma"/>
            <family val="2"/>
          </rPr>
          <t xml:space="preserve">C.3.2 Materials Management 
</t>
        </r>
        <r>
          <rPr>
            <b/>
            <sz val="9"/>
            <rFont val="Tahoma"/>
            <family val="2"/>
          </rPr>
          <t xml:space="preserve">
</t>
        </r>
        <r>
          <rPr>
            <sz val="9"/>
            <rFont val="Tahoma"/>
            <family val="2"/>
          </rPr>
          <t>Supplier has a procedure that forced them to check the customer's Logistics System. Supplier has an approved process flow for packaging, order planning, transportation.
Supplier is in constant communication about performance trend. Procedure for supplier / customer process flow is approved from both sites.</t>
        </r>
      </text>
    </comment>
    <comment ref="B34" authorId="0">
      <text>
        <r>
          <rPr>
            <b/>
            <sz val="8"/>
            <rFont val="Tahoma"/>
            <family val="2"/>
          </rPr>
          <t xml:space="preserve">C.3.3 Materials Management </t>
        </r>
        <r>
          <rPr>
            <sz val="9"/>
            <rFont val="Tahoma"/>
            <family val="2"/>
          </rPr>
          <t xml:space="preserve">
The supplier has a process and supporting documentation to define standard packaging, (usually reusable container), and back-up packaging (usually expendable containers), and pack size before start of production (e.g., agreements about packaging type and rules for use with customer, involvement of all internal departments connected with the packaging process).
An approved format from the customer is sign off from customer. Description of the parts in the box is properly described. APQP check list include the packaging as standard requirement. A Packaging engineer is making proposal for best packaging method.</t>
        </r>
      </text>
    </comment>
    <comment ref="B36" authorId="1">
      <text>
        <r>
          <rPr>
            <b/>
            <sz val="8"/>
            <rFont val="Tahoma"/>
            <family val="2"/>
          </rPr>
          <t xml:space="preserve">C.3.4 Materials Management </t>
        </r>
        <r>
          <rPr>
            <b/>
            <sz val="9"/>
            <rFont val="Tahoma"/>
            <family val="2"/>
          </rPr>
          <t xml:space="preserve">
</t>
        </r>
        <r>
          <rPr>
            <sz val="9"/>
            <rFont val="Tahoma"/>
            <family val="2"/>
          </rPr>
          <t>Supplier regularly explores opportunities to improve freight trailer utilization and it is documented. Supplier always look for a chance to double stock the boxes. Supplier has a clear understanding of freight utilization. All personnel loading trailer was properly trained and certified. Palletization is an approved document.</t>
        </r>
      </text>
    </comment>
    <comment ref="B38" authorId="1">
      <text>
        <r>
          <rPr>
            <b/>
            <sz val="8"/>
            <rFont val="Tahoma"/>
            <family val="2"/>
          </rPr>
          <t xml:space="preserve">C.3.5 Materials Management 
</t>
        </r>
        <r>
          <rPr>
            <b/>
            <sz val="9"/>
            <rFont val="Tahoma"/>
            <family val="2"/>
          </rPr>
          <t xml:space="preserve">
 </t>
        </r>
        <r>
          <rPr>
            <sz val="9"/>
            <rFont val="Tahoma"/>
            <family val="2"/>
          </rPr>
          <t>Label is in compliance with ALL customer requirements and approved. The label is easy to see and read. 
Packaging materials keep the label readable. The label itself has information linked to the FiFO system.</t>
        </r>
      </text>
    </comment>
    <comment ref="B40" authorId="2">
      <text>
        <r>
          <rPr>
            <b/>
            <sz val="8"/>
            <rFont val="Tahoma"/>
            <family val="2"/>
          </rPr>
          <t xml:space="preserve">C.3.6 Materials Management </t>
        </r>
        <r>
          <rPr>
            <sz val="8"/>
            <rFont val="Tahoma"/>
            <family val="2"/>
          </rPr>
          <t xml:space="preserve">
</t>
        </r>
        <r>
          <rPr>
            <sz val="9"/>
            <rFont val="Tahoma"/>
            <family val="2"/>
          </rPr>
          <t xml:space="preserve">
Raw material storage to those materials is with "Shelf Life" considered. FIFO (First-In First-Out) is easy to see and follow. Obsolescence is tracked with a specific format. 
There is a traceability system in place and can be followed. From a finished product's serial number and/or manufacturing date it can be traced back to raw materials.</t>
        </r>
      </text>
    </comment>
    <comment ref="B42" authorId="1">
      <text>
        <r>
          <rPr>
            <b/>
            <sz val="8"/>
            <rFont val="Tahoma"/>
            <family val="2"/>
          </rPr>
          <t xml:space="preserve">C.3.7 Materials Management </t>
        </r>
        <r>
          <rPr>
            <b/>
            <sz val="9"/>
            <rFont val="Tahoma"/>
            <family val="2"/>
          </rPr>
          <t xml:space="preserve">
</t>
        </r>
        <r>
          <rPr>
            <sz val="9"/>
            <rFont val="Tahoma"/>
            <family val="2"/>
          </rPr>
          <t xml:space="preserve">
Supplier has a contract with the customer on a buffer stock agreement.  This agreement protects the customer from a material flow standpoint in the event of abnormal variability. This system is electronic and the customer has the ability to see the buffer levels. </t>
        </r>
      </text>
    </comment>
    <comment ref="B44" authorId="1">
      <text>
        <r>
          <rPr>
            <b/>
            <sz val="8"/>
            <rFont val="Tahoma"/>
            <family val="2"/>
          </rPr>
          <t xml:space="preserve">C.3.8 Materials Management </t>
        </r>
        <r>
          <rPr>
            <sz val="8"/>
            <rFont val="Tahoma"/>
            <family val="2"/>
          </rPr>
          <t xml:space="preserve">
</t>
        </r>
        <r>
          <rPr>
            <sz val="9"/>
            <rFont val="Tahoma"/>
            <family val="2"/>
          </rPr>
          <t xml:space="preserve">
Engineering changes are Electronically communicated and tracked. New EC Level Delivery forecasts are received and processed without manual entry. System is designed to arise timely deviations to forecasts.</t>
        </r>
      </text>
    </comment>
    <comment ref="B46" authorId="1">
      <text>
        <r>
          <rPr>
            <b/>
            <sz val="8"/>
            <rFont val="Tahoma"/>
            <family val="2"/>
          </rPr>
          <t xml:space="preserve">C.3.9 Materials Management 
</t>
        </r>
        <r>
          <rPr>
            <sz val="9"/>
            <rFont val="Tahoma"/>
            <family val="2"/>
          </rPr>
          <t xml:space="preserve">
Escalation process is set and approved by the customer. All failures in the escalation process are track with corrective actions. Significant changes are tracked and well conducted between supplier and customer. Deviations in delivery are documented and track as evidence of lessons learned.</t>
        </r>
      </text>
    </comment>
  </commentList>
</comments>
</file>

<file path=xl/comments11.xml><?xml version="1.0" encoding="utf-8"?>
<comments xmlns="http://schemas.openxmlformats.org/spreadsheetml/2006/main">
  <authors>
    <author>arusseb</author>
    <author>JCI User</author>
    <author>Russell</author>
    <author>carlos.varela</author>
  </authors>
  <commentList>
    <comment ref="B9" authorId="0">
      <text>
        <r>
          <rPr>
            <b/>
            <sz val="8"/>
            <rFont val="Tahoma"/>
            <family val="2"/>
          </rPr>
          <t xml:space="preserve">D.1.1  Product Data Management Systems </t>
        </r>
        <r>
          <rPr>
            <sz val="8"/>
            <rFont val="Tahoma"/>
            <family val="2"/>
          </rPr>
          <t xml:space="preserve">
Refer also to PPAP requirements.
There is a system in place to document the entire cycle of an Engineering Change Request / Engineering Change Order. All the required functional areas are part of the system. ECO's are closed only when all the required implementation activities have been completed.
There is clear evidence of a process for coordinating and documenting customer approval PRIOR TO the implementation of any Engineering or Design change. 
Supplier should show evidence for the ability to coordinate the following with the customer, when initiated by an Engineering Change (whether a running change or with obsolescence):  tooling modifications, process changes, bank build, sample run, and timely part submission (PPAP). 
The latest authorized drawing and/or any other engineering specifications are on-site at the supplier. The proper engineering change level is being shipped and reflected on the label for any particular part(s). 
A formal customer deviation is in place wherever there is a discrepancy between the part being shipped and the drawing and/or other applicable specifications.
</t>
        </r>
      </text>
    </comment>
    <comment ref="B16" authorId="1">
      <text>
        <r>
          <rPr>
            <b/>
            <sz val="8"/>
            <rFont val="Tahoma"/>
            <family val="2"/>
          </rPr>
          <t xml:space="preserve">D.2.1  Understanding properties of Allegion
</t>
        </r>
        <r>
          <rPr>
            <sz val="8"/>
            <rFont val="Tahoma"/>
            <family val="2"/>
          </rPr>
          <t xml:space="preserve">The supplier is aware of and has access to typical automotive or governmental standards, specifications or guidelines. 
The supplier understands the correlation/importance of the standards or specifications to the requirements (environmental, safety, service, warranty, life expectancy, packaging, legal, GD &amp;T, etc.) of the customer and/or consumers end product. The supplier utilizes these standards or specifications in the new product development process to verify and validate conformance to customer requirements.
</t>
        </r>
      </text>
    </comment>
    <comment ref="B27" authorId="2">
      <text>
        <r>
          <rPr>
            <b/>
            <sz val="8"/>
            <rFont val="Tahoma"/>
            <family val="2"/>
          </rPr>
          <t xml:space="preserve">D.3.1  Innovation
</t>
        </r>
        <r>
          <rPr>
            <sz val="8"/>
            <rFont val="Tahoma"/>
            <family val="2"/>
          </rPr>
          <t xml:space="preserve">The supplier has an established R &amp; D or New Product Development (NPD) budget. The supplier has dedicated equipment and facilities for all R &amp; D or NPD activity. The supplier has a dedicated organization and staff to support R &amp; D or NPD activities. The supplier has an established R &amp; D or NPD process.  
The supplier has evidence of conducting and using benchmarking data in the R &amp; D or NPD process. The supplier takes advantage of understanding the capabilities and technologies (automotive and non-automotive) of their extended enterprise for R &amp; D or NPD product development. 
The supplier has evidence of patent applications, and/or awards protecting the proprietary knowledge and intellectual property. The supplier has a process for communicating (technology presentations, trade shows, joint product development, customer VA/VE activities, etc.) new R &amp; D or NPD products to the customer. The supplier has evidence of successful implementation, at the customer, of products developed through the R &amp; D or NPD process.
</t>
        </r>
      </text>
    </comment>
    <comment ref="B34" authorId="1">
      <text>
        <r>
          <rPr>
            <b/>
            <sz val="8"/>
            <rFont val="Tahoma"/>
            <family val="2"/>
          </rPr>
          <t>D.4.1 Prototyping</t>
        </r>
        <r>
          <rPr>
            <sz val="8"/>
            <rFont val="Tahoma"/>
            <family val="2"/>
          </rPr>
          <t xml:space="preserve">
Supplier has internal or external capability to create rapid prototypes. 
Supplier has a procedure/process to manage and control prototypes (Patent protection, confidential labels, security, etc.). 
Supplier is producing prototypes in a Manufacturing environment. Supplier is setting PPAP paperwork since Prototype runs. 
Lessons learned are used in prototypes phase to avoid repetitive problems.
</t>
        </r>
      </text>
    </comment>
    <comment ref="B18" authorId="1">
      <text>
        <r>
          <rPr>
            <b/>
            <sz val="8"/>
            <rFont val="Tahoma"/>
            <family val="2"/>
          </rPr>
          <t>D.2.2 Understanding properties of Allegion</t>
        </r>
        <r>
          <rPr>
            <sz val="8"/>
            <rFont val="Tahoma"/>
            <family val="2"/>
          </rPr>
          <t xml:space="preserve">
The supplier has an established test budget. The supplier has dedicated and adequate equipment and facilities for all test activity. The supplier has a dedicated organization and staff to support testing activities. The supplier has an established procedure for all testing activities, including outsourced testing.  
All outsourced testing to be complete by qualified A2LA labs. The supplier has evidence of test documentation including setups, methods, data, and final verification or validation results to requirements. The supplier has a process to track, perform, and document ongoing conforming product testing.
</t>
        </r>
      </text>
    </comment>
    <comment ref="B20" authorId="3">
      <text>
        <r>
          <rPr>
            <b/>
            <sz val="8"/>
            <rFont val="Tahoma"/>
            <family val="2"/>
          </rPr>
          <t xml:space="preserve">D.2.3 Understanding properties of Allegion
</t>
        </r>
        <r>
          <rPr>
            <sz val="8"/>
            <rFont val="Tahoma"/>
            <family val="2"/>
          </rPr>
          <t>All customer properties (tools equipment, gages, fixtures, returnable containers, etc.) are properly identified. Customer properties are placed in a safe place to keep them clean and ready to use. 
Customer properties are used only for the specified use. The customer properties are well tracked and controlled. The life time is followed and reorder for maintenance is well set.</t>
        </r>
        <r>
          <rPr>
            <b/>
            <sz val="8"/>
            <rFont val="Tahoma"/>
            <family val="2"/>
          </rPr>
          <t xml:space="preserve">
</t>
        </r>
      </text>
    </comment>
  </commentList>
</comments>
</file>

<file path=xl/comments12.xml><?xml version="1.0" encoding="utf-8"?>
<comments xmlns="http://schemas.openxmlformats.org/spreadsheetml/2006/main">
  <authors>
    <author>JCI User</author>
    <author>Johnson Controls, Inc.</author>
  </authors>
  <commentList>
    <comment ref="B9" authorId="0">
      <text>
        <r>
          <rPr>
            <b/>
            <sz val="10"/>
            <rFont val="Arial"/>
            <family val="2"/>
          </rPr>
          <t xml:space="preserve">E.1.1 Health and Safety 
</t>
        </r>
        <r>
          <rPr>
            <sz val="9"/>
            <rFont val="Tahoma"/>
            <family val="2"/>
          </rPr>
          <t>There is an established corporate health and safety policy. 
There are identifiable and visual health and safety goals and measurements. It is evident that safety is a priority for Top Management
Incidents are measured (e.g., incidents/100 employees), tracked, and reported. Incident investigations are conducted to identify root causes. Corrective actions are implemented and verified. Visual Controls keep the personnel informed about trend. A Health and Safety Champion exists. Procedures and employee operating instructions (e.g., emergency preparedness, fork lift safety, confined space, lockout/tag out, etc.) exist and are controlled.  Internal and external training requirements are established and tracked (e.g., Orientation, on-the-job, first aid, hazardous waste, CPR, etc.). Personal protective equipment is provided for and budgeted.</t>
        </r>
        <r>
          <rPr>
            <sz val="8"/>
            <rFont val="Tahoma"/>
            <family val="2"/>
          </rPr>
          <t xml:space="preserve">
</t>
        </r>
        <r>
          <rPr>
            <sz val="10"/>
            <rFont val="Arial"/>
            <family val="2"/>
          </rPr>
          <t xml:space="preserve">
</t>
        </r>
      </text>
    </comment>
    <comment ref="B11" authorId="0">
      <text>
        <r>
          <rPr>
            <b/>
            <sz val="10"/>
            <rFont val="Arial"/>
            <family val="2"/>
          </rPr>
          <t xml:space="preserve">E.1.2  Sustainability 
</t>
        </r>
        <r>
          <rPr>
            <sz val="9"/>
            <rFont val="Tahoma"/>
            <family val="2"/>
          </rPr>
          <t>Sustainability = Meeting the needs of the present without compromising the ability of future generations to meet their own needs. 
Meeting sustainability requirements is evident throughout the facility: Policy displayed, "Reduce-Reuse-Recycle" program in place and actively enforced, upper management is actively involved in meeting the goals related to sustainability principles.
The commitment from the supplier is not only internal but also with the society.</t>
        </r>
      </text>
    </comment>
    <comment ref="B26" authorId="0">
      <text>
        <r>
          <rPr>
            <b/>
            <sz val="10"/>
            <rFont val="Arial"/>
            <family val="2"/>
          </rPr>
          <t>E.2.1  Customer Interface System</t>
        </r>
        <r>
          <rPr>
            <sz val="10"/>
            <rFont val="Arial"/>
            <family val="2"/>
          </rPr>
          <t xml:space="preserve">
</t>
        </r>
        <r>
          <rPr>
            <sz val="9"/>
            <rFont val="Tahoma"/>
            <family val="2"/>
          </rPr>
          <t xml:space="preserve">
The supplier has a written plan (Supplier visits should be proactive and address quality, delivery, launch and engineering) for customer visits or communication (phone calls, faxes, email, etc.).
The supplier documents (journals, open issues lists, action plans, etc.) and reports results of all visits to management.  Evidence exists that the data collected by field engineers or representatives is used in the problem solving process, and is the basis for supplier continuous improvement activities. 
Most of the team members know who is the customer of the part. 
Customer feedback is not needed to set up a visit.
The supplier uses the customer visits to fully understand the use of the part/component they provide and get full knowledge about all interfaces</t>
        </r>
        <r>
          <rPr>
            <sz val="9"/>
            <rFont val="Arial"/>
            <family val="2"/>
          </rPr>
          <t>.</t>
        </r>
      </text>
    </comment>
    <comment ref="B33" authorId="0">
      <text>
        <r>
          <rPr>
            <b/>
            <sz val="10"/>
            <rFont val="Arial"/>
            <family val="2"/>
          </rPr>
          <t xml:space="preserve">E.3.1  Strategic Plan 
</t>
        </r>
        <r>
          <rPr>
            <b/>
            <sz val="9"/>
            <rFont val="Tahoma"/>
            <family val="2"/>
          </rPr>
          <t xml:space="preserve">
</t>
        </r>
        <r>
          <rPr>
            <sz val="9"/>
            <rFont val="Tahoma"/>
            <family val="2"/>
          </rPr>
          <t>Upper management is business oriented and there is a strategy behind.</t>
        </r>
        <r>
          <rPr>
            <b/>
            <sz val="9"/>
            <rFont val="Tahoma"/>
            <family val="2"/>
          </rPr>
          <t xml:space="preserve">
</t>
        </r>
        <r>
          <rPr>
            <sz val="9"/>
            <rFont val="Tahoma"/>
            <family val="2"/>
          </rPr>
          <t xml:space="preserve">Strategic plan is feasible.
Focus is not only to maintain current business but to grow. 
There is a human resource plan which addresses people development, core competencies development or needs (to support growth), etc.. Identifies regional and global expectations and expansion. Identifies and establishes planned changes in core competencies or capabilities. 
Strategic plan is evaluated at least once a year. Actions are taken based on results. </t>
        </r>
      </text>
    </comment>
    <comment ref="B40" authorId="0">
      <text>
        <r>
          <rPr>
            <b/>
            <sz val="10"/>
            <rFont val="Arial"/>
            <family val="2"/>
          </rPr>
          <t>E.4.1  Management Review</t>
        </r>
        <r>
          <rPr>
            <sz val="9"/>
            <rFont val="Arial"/>
            <family val="2"/>
          </rPr>
          <t xml:space="preserve">
</t>
        </r>
        <r>
          <rPr>
            <sz val="9"/>
            <rFont val="Tahoma"/>
            <family val="2"/>
          </rPr>
          <t xml:space="preserve">
Use of "Voice of the Customer" concept to drive improvements.
The supplier displays and/or reports easily understood objectives and priorities, visible to all managers and employees, and ensures that all employees are empowered to effectively support the objectives of the Operational Plan. Goals/Objective are well oriented with customer expecations.
All charts are updated once a month. Actions are taken if Key Metrics are not met. Employees understand and suggest based on the data. Key metrics are set based on customer specifics.
The required actions are documented and implemented for those cases where the goals are not met or where there is a negative trend.
The entire workforce participates in the review of Goals/Objectives and Results at least once a year.</t>
        </r>
      </text>
    </comment>
    <comment ref="B47" authorId="0">
      <text>
        <r>
          <rPr>
            <b/>
            <sz val="10"/>
            <rFont val="Arial"/>
            <family val="2"/>
          </rPr>
          <t>E.5.1 Quality System Certification</t>
        </r>
        <r>
          <rPr>
            <sz val="10"/>
            <rFont val="Arial"/>
            <family val="2"/>
          </rPr>
          <t xml:space="preserve">
</t>
        </r>
        <r>
          <rPr>
            <sz val="9"/>
            <rFont val="Tahoma"/>
            <family val="2"/>
          </rPr>
          <t xml:space="preserve">
The supplier has an ISO or ISO/TS certification. 
All weak areas are properly documented with an action plan. 
Actions plans are checked every management review.</t>
        </r>
      </text>
    </comment>
    <comment ref="B56" authorId="0">
      <text>
        <r>
          <rPr>
            <b/>
            <sz val="10"/>
            <rFont val="Arial"/>
            <family val="2"/>
          </rPr>
          <t xml:space="preserve">E.6.2 Training </t>
        </r>
        <r>
          <rPr>
            <sz val="9"/>
            <rFont val="Arial"/>
            <family val="2"/>
          </rPr>
          <t xml:space="preserve">
</t>
        </r>
        <r>
          <rPr>
            <sz val="9"/>
            <rFont val="Tahoma"/>
            <family val="2"/>
          </rPr>
          <t xml:space="preserve">
Job descriptions and/or work instructions exist for each position, and the job description and/or work instruction identifies the responsibilities and core competencies for that position. 
The training matrix identifies the job description and/or work instruction, lists the individuals responsible for the job according to the description and/or work instruction, identifies the core competencies for the job description/work instruction, provides a ranking/rating of employees capabilities relative to the responsibilities and competencies for the job description and/or work instruction. Job rotation exist. 
All trainers are certified ("Train the Trainer" courses).</t>
        </r>
      </text>
    </comment>
    <comment ref="B63" authorId="0">
      <text>
        <r>
          <rPr>
            <b/>
            <sz val="10"/>
            <rFont val="Arial"/>
            <family val="2"/>
          </rPr>
          <t>E.7.1 Supply Base Management Skills</t>
        </r>
        <r>
          <rPr>
            <b/>
            <sz val="9"/>
            <rFont val="Arial"/>
            <family val="2"/>
          </rPr>
          <t xml:space="preserve"> </t>
        </r>
        <r>
          <rPr>
            <sz val="9"/>
            <rFont val="Arial"/>
            <family val="2"/>
          </rPr>
          <t xml:space="preserve">
</t>
        </r>
        <r>
          <rPr>
            <sz val="9"/>
            <rFont val="Tahoma"/>
            <family val="2"/>
          </rPr>
          <t xml:space="preserve">
There are defined supplier measurables (KPI's) and there is a system or process in place to track supplier's performance to the indicators.
There is an established system or process in place to assess  suppliers' capabilities prior to sourcing of new business.  
There is a system or process to communicate (minimum quarterly) the suppliers performance relative to expectations. Supplier development/improvement plans are created and implemented for all key suppliers. 
Supplier performance (actual or improvement plans) is used to determine the conditions as to whether the supplier is under consideration for any new business award. 
There is a system in place to create awareness and reinforcement for positive supplier performance (supplier recognition letters, awards, etc.).</t>
        </r>
      </text>
    </comment>
    <comment ref="B70" authorId="1">
      <text>
        <r>
          <rPr>
            <b/>
            <sz val="10"/>
            <rFont val="Tahoma"/>
            <family val="2"/>
          </rPr>
          <t>E.8.1  Supplier Ethics</t>
        </r>
        <r>
          <rPr>
            <sz val="10"/>
            <rFont val="Tahoma"/>
            <family val="2"/>
          </rPr>
          <t xml:space="preserve">
</t>
        </r>
        <r>
          <rPr>
            <sz val="9"/>
            <rFont val="Tahoma"/>
            <family val="2"/>
          </rPr>
          <t>** REFER ALSO TO Allegion Supplier QUALITY ASSURANCE MANUAL **
All Supplier Ethics are followed. 
Supplier’s contract terminate immediately when it is determined that a supplier willingly commits, practices or condones (i.e., internally or through use of subcontractors) one or more of the following and/or continuation of the supplier’s contract poses a significant risk to the Company as determined by the Procurement Manager and as advised by other appropriate functional area representatives (i.e., Legal, Environmental, Safety, Human Resources, etc.):
1. Knowingly falsifies information requested by Procurement. 
2. Uses forced, bonded, indentured or involuntary prison labor. 
3. Uses child labor (under 15 years old).
4. Treats workers inhumanely and condones sexual abuse, corporal punishment, and physical coercion of workers.
5. Knowing promotes corruption, extortion, embezzlement, bribery, or any felonious criminal activity. 
6. Deliberately and repeatedly commits egregious environmental and safety violations that endanger workers and the community.</t>
        </r>
      </text>
    </comment>
    <comment ref="B54" authorId="0">
      <text>
        <r>
          <rPr>
            <b/>
            <sz val="10"/>
            <rFont val="Arial"/>
            <family val="2"/>
          </rPr>
          <t xml:space="preserve">E.6.1  Training 
</t>
        </r>
        <r>
          <rPr>
            <sz val="9"/>
            <rFont val="Tahoma"/>
            <family val="2"/>
          </rPr>
          <t xml:space="preserve">
A process exists for establishing resource requirements (facilities, technical staffing, operational staffing, etc.) due to increasing (new programs, mergers, acquisitions, etc.) or decreasing organizational sales or market share.
The required resources to meet production requirements have been analyzed and are considered for in the continuous improvement initiatives.
Overtime is not used as a long-term solution for staffing requirements. 
There is a procedure for acquiring additional resources (new facilities, staff, etc.) when needed and there is upper management support when resource needs are justified. 
Employee retention and succession plans exist for all key personnel.  Benefit and compensation analysis/studies are completed and used to support recruiting and retention activities.</t>
        </r>
      </text>
    </comment>
    <comment ref="B15" authorId="1">
      <text>
        <r>
          <rPr>
            <b/>
            <sz val="10"/>
            <rFont val="Tahoma"/>
            <family val="2"/>
          </rPr>
          <t>E.1.4  Health and Safety</t>
        </r>
        <r>
          <rPr>
            <sz val="10"/>
            <rFont val="Tahoma"/>
            <family val="2"/>
          </rPr>
          <t xml:space="preserve">
</t>
        </r>
        <r>
          <rPr>
            <sz val="9"/>
            <rFont val="Tahoma"/>
            <family val="2"/>
          </rPr>
          <t xml:space="preserve">Standard practices are in place to control worker exposure to potential safety hazards (e.g., electrical and other energy sources, fire, heat, vehicles, and fall hazards) through proper design, engineering and administrative controls, preventive maintenance and safe work procedures (including lockout/ tag-out). 
Identify, evaluate and control worker exposure to chemical, biological, radiological and physical agents as well as physically demanding tasks. 
Provide and properly maintain machine safeguards, interlocks and barriers. Where hazards cannot be adequately controlled by these means, provide workers at no cost, as possible, the proper </t>
        </r>
        <r>
          <rPr>
            <b/>
            <sz val="9"/>
            <rFont val="Tahoma"/>
            <family val="2"/>
          </rPr>
          <t>P</t>
        </r>
        <r>
          <rPr>
            <sz val="9"/>
            <rFont val="Tahoma"/>
            <family val="2"/>
          </rPr>
          <t xml:space="preserve">ersonal </t>
        </r>
        <r>
          <rPr>
            <b/>
            <sz val="9"/>
            <rFont val="Tahoma"/>
            <family val="2"/>
          </rPr>
          <t>P</t>
        </r>
        <r>
          <rPr>
            <sz val="9"/>
            <rFont val="Tahoma"/>
            <family val="2"/>
          </rPr>
          <t xml:space="preserve">rotective </t>
        </r>
        <r>
          <rPr>
            <b/>
            <sz val="9"/>
            <rFont val="Tahoma"/>
            <family val="2"/>
          </rPr>
          <t>E</t>
        </r>
        <r>
          <rPr>
            <sz val="9"/>
            <rFont val="Tahoma"/>
            <family val="2"/>
          </rPr>
          <t xml:space="preserve">quipment and ensure proper maintenance of the equipment. 
Workers are being rewarded for raising safety concerns. 
Provide clean toilet facilities, access to potable water and sanitary food preparation and storage facilities. Worker areas are clean, safe, and provide emergency exits, adequate ventilation and reasonable personal space.
</t>
        </r>
        <r>
          <rPr>
            <sz val="10"/>
            <rFont val="Tahoma"/>
            <family val="2"/>
          </rPr>
          <t xml:space="preserve">
</t>
        </r>
      </text>
    </comment>
    <comment ref="B74" authorId="1">
      <text>
        <r>
          <rPr>
            <b/>
            <sz val="10"/>
            <rFont val="Tahoma"/>
            <family val="2"/>
          </rPr>
          <t>E.8.3  Health and Safety</t>
        </r>
        <r>
          <rPr>
            <sz val="10"/>
            <rFont val="Tahoma"/>
            <family val="2"/>
          </rPr>
          <t xml:space="preserve">
</t>
        </r>
        <r>
          <rPr>
            <sz val="9"/>
            <rFont val="Tahoma"/>
            <family val="2"/>
          </rPr>
          <t xml:space="preserve">
Supplier employs workers that are at least 16 years old. Youth (between 16 to 18 years) should enjoy all the benefits of a nurturing workplace such as training and development programs. Workers under the age of 18 should not perform hazardous work and may be restricted from night work with consideration given to educational needs. 
Supplier prohibits the use of forced, bonded, indentured or involuntary prison labor. Supplier allows workers to leave employment upon reasonable notice and does not require workers to hand over government-issued identification, passports or work permits as a condition of employment. Supplier complies with applicable wage laws, including those relating to minimum wages, overtime hours and legally mandated benefits. 
Employees receive at least the minimum wage required by law or the prevailing industry wage, whichever is higher. Workers receive full details regarding deductions for taxes, benefits, etc.  Wages are not deducted for disciplinary purposes and are paid in cash, check form or by direct deposit.  Weekend  work hours  comply with local laws. Workweek is limited to 60 hours or less, including overtime, except in emergency or unusual situations.</t>
        </r>
      </text>
    </comment>
    <comment ref="B76" authorId="1">
      <text>
        <r>
          <rPr>
            <b/>
            <sz val="10"/>
            <rFont val="Tahoma"/>
            <family val="2"/>
          </rPr>
          <t xml:space="preserve">E.8.4  Health and Safety </t>
        </r>
        <r>
          <rPr>
            <sz val="10"/>
            <rFont val="Tahoma"/>
            <family val="2"/>
          </rPr>
          <t xml:space="preserve">
</t>
        </r>
        <r>
          <rPr>
            <sz val="9"/>
            <rFont val="Tahoma"/>
            <family val="2"/>
          </rPr>
          <t xml:space="preserve">
Maintain workplaces free of physical or mental harassment, abuse, or any other behavior that diminishes a person’s integrity and self-esteem. 
This includes harsh and inhumane treatment, including any sexual harassment, sexual abuse, corporal punishment, mental or physical coercion, and verbal abuse of workers. Maintain workplaces free of unlawful discrimination and harassment in all of its forms, including that related to color, race, gender, sexual preference, age, pregnancy, caste, disability, union membership, ethnicity, and religious beliefs. This applies to hiring, salary, benefits, advancement, discipline, termination, and retirement.</t>
        </r>
      </text>
    </comment>
    <comment ref="B17" authorId="1">
      <text>
        <r>
          <rPr>
            <b/>
            <sz val="10"/>
            <rFont val="Tahoma"/>
            <family val="2"/>
          </rPr>
          <t>E.1.5  Health and Safety</t>
        </r>
        <r>
          <rPr>
            <sz val="10"/>
            <rFont val="Tahoma"/>
            <family val="2"/>
          </rPr>
          <t xml:space="preserve">
</t>
        </r>
        <r>
          <rPr>
            <sz val="9"/>
            <rFont val="Tahoma"/>
            <family val="2"/>
          </rPr>
          <t xml:space="preserve">
Supplier maintains appropriate emergency plans and response procedures, including: emergency reporting, employee notification and evacuation procedures, worker training and drills, appropriate fire detection and suppression equipment, adequate exit facilities and recovery plans. 
Emergency evacuation routes are well displayed. Suppression equipment is calibrated regularly. 
Chemicals are controlled and well stored. Chemicals are tracked correctly.
All in compliance with City and Federal laws and regulations.
</t>
        </r>
      </text>
    </comment>
    <comment ref="B19" authorId="1">
      <text>
        <r>
          <rPr>
            <b/>
            <sz val="10"/>
            <rFont val="Tahoma"/>
            <family val="2"/>
          </rPr>
          <t>E.1.6  Health and Safety</t>
        </r>
        <r>
          <rPr>
            <sz val="10"/>
            <rFont val="Tahoma"/>
            <family val="2"/>
          </rPr>
          <t xml:space="preserve">
</t>
        </r>
        <r>
          <rPr>
            <sz val="9"/>
            <rFont val="Tahoma"/>
            <family val="2"/>
          </rPr>
          <t xml:space="preserve">
Respect voluntary freedom of association, including the right to organize and bargain collectively in a manner that is legally compliant. 
Workers’ representatives are not subject to discrimination. Where worker representation and collective bargaining are restricted by law, efforts are made to facilitate open communication and direct engagement between workers and management as alternative ways of ensuring that workers’ rights, needs and views are considered and acted upon appropriately and in good faith. </t>
        </r>
      </text>
    </comment>
    <comment ref="B13" authorId="1">
      <text>
        <r>
          <rPr>
            <b/>
            <sz val="10"/>
            <rFont val="Tahoma"/>
            <family val="2"/>
          </rPr>
          <t>E.1.3  Health and Safety</t>
        </r>
        <r>
          <rPr>
            <sz val="10"/>
            <rFont val="Tahoma"/>
            <family val="2"/>
          </rPr>
          <t xml:space="preserve">
</t>
        </r>
        <r>
          <rPr>
            <sz val="9"/>
            <rFont val="Tahoma"/>
            <family val="2"/>
          </rPr>
          <t xml:space="preserve">There are regularly scheduled internal audits to procedures and operating instructions as well as management reviews of progress to goals. 
"Safety Walks" are a common practice. Hazardous conditions are fixed immediately. All findings from the safety walks are driven to closure.
There is a regularly scheduled (minimum annual) review (and update) of the policy and plan. There are regularly scheduled internal audits to procedures and operating instructions. 
There is a regularly scheduled (minimum annual) review (and update) of the policy and plan.
</t>
        </r>
        <r>
          <rPr>
            <sz val="10"/>
            <rFont val="Tahoma"/>
            <family val="2"/>
          </rPr>
          <t xml:space="preserve">
</t>
        </r>
      </text>
    </comment>
    <comment ref="B72" authorId="1">
      <text>
        <r>
          <rPr>
            <b/>
            <sz val="8"/>
            <rFont val="Tahoma"/>
            <family val="2"/>
          </rPr>
          <t xml:space="preserve">E.8.2  Supplier Ethics &amp; Code of Business Conduct
</t>
        </r>
        <r>
          <rPr>
            <b/>
            <sz val="9"/>
            <rFont val="Tahoma"/>
            <family val="2"/>
          </rPr>
          <t xml:space="preserve">
</t>
        </r>
        <r>
          <rPr>
            <sz val="9"/>
            <rFont val="Tahoma"/>
            <family val="2"/>
          </rPr>
          <t xml:space="preserve">** REFER ALSO TO Allegion SUPPLIER QUALITY ASSURANCE MANUAL **
</t>
        </r>
        <r>
          <rPr>
            <b/>
            <sz val="9"/>
            <rFont val="Tahoma"/>
            <family val="2"/>
          </rPr>
          <t xml:space="preserve">
</t>
        </r>
        <r>
          <rPr>
            <sz val="9"/>
            <rFont val="Tahoma"/>
            <family val="2"/>
          </rPr>
          <t>Note: Allegion suppliers and sub-suppliers are expected to commit to avoid corruption and bribery while observing the highest ethical standards in all of its activities and wherever business is conducted. Not only the U.S. Foreign Corrupt Practices Act (“FCPA”) and the 2010 U.K. Bribery Act, but laws all over the world prohibit bribery and corrupt acts and govern our activities with respect to contacts and relationships with governments, officials and agents. Suppliers and sub suppliers are also expected to act with integrity and follow the requirements of laws and Allegion policies. Bribery and corrupt activities are never the right thing to do.
Third-Party Engagement Policy: If the supplier intends to engage a third-party agent, distributor, representative, or other business partner (a “Third Party” or “3rd Party”) to act on their behalf, both the supplier and the 3rd party must commit to doing business with integrity and without bribery and corruption. You may refer to Allegion's Third-Party Engagement policy for specific guidelines on what steps to follow.
There are clearly defined guidelines and internal policies that support the minimum requirements of a Code of Business Conduct. The supplier reinforces these policies through an intensive internal communication campaign as well as training (minimum once per year). Employees at all levels of the organization are well aware about the Code of Business Conduct policies and know where to look for the details.</t>
        </r>
      </text>
    </comment>
  </commentList>
</comments>
</file>

<file path=xl/comments3.xml><?xml version="1.0" encoding="utf-8"?>
<comments xmlns="http://schemas.openxmlformats.org/spreadsheetml/2006/main">
  <authors>
    <author>JCI User</author>
  </authors>
  <commentList>
    <comment ref="C25" authorId="0">
      <text>
        <r>
          <rPr>
            <b/>
            <sz val="8"/>
            <rFont val="Tahoma"/>
            <family val="2"/>
          </rPr>
          <t xml:space="preserve">1.7
</t>
        </r>
        <r>
          <rPr>
            <sz val="8"/>
            <rFont val="Tahoma"/>
            <family val="2"/>
          </rPr>
          <t xml:space="preserve">
</t>
        </r>
        <r>
          <rPr>
            <sz val="8"/>
            <rFont val="Tahoma"/>
            <family val="2"/>
          </rPr>
          <t xml:space="preserve">
</t>
        </r>
      </text>
    </comment>
    <comment ref="C31" authorId="0">
      <text>
        <r>
          <rPr>
            <b/>
            <sz val="8"/>
            <rFont val="Tahoma"/>
            <family val="2"/>
          </rPr>
          <t xml:space="preserve">1.7
</t>
        </r>
        <r>
          <rPr>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Russell</author>
    <author>JCI User</author>
    <author>aflesha</author>
    <author>mark.kindell</author>
    <author>carlos.varela</author>
  </authors>
  <commentList>
    <comment ref="B30" authorId="0">
      <text>
        <r>
          <rPr>
            <b/>
            <sz val="8"/>
            <rFont val="Tahoma"/>
            <family val="2"/>
          </rPr>
          <t xml:space="preserve">A.2.1 Support Launch Activities 
</t>
        </r>
        <r>
          <rPr>
            <b/>
            <sz val="9"/>
            <rFont val="Tahoma"/>
            <family val="2"/>
          </rPr>
          <t xml:space="preserve">
</t>
        </r>
        <r>
          <rPr>
            <sz val="9"/>
            <rFont val="Tahoma"/>
            <family val="2"/>
          </rPr>
          <t>Containment is accomplished through the deployment of additional controls in the supplier’s manufacturing process ("additional" meaning above the intended production process) to identify known or potential non-conformances.  Additional temporary controls can include, but are not limited to:  inspection audits, dimensional measurements, SPC requirements, appearance checks, part functionality checks, label verification systems, check fixtures and gages.  The supplier should show evidence of understanding and utilizing these concepts.
The supplier should have documented procedures for early containment. Implementation of a Firewall, Controlled Shipping I or II and GP-12 are recommended methods to launch a new product
There is a system in place to document the findings of such containment activities. Root Cause Analysis and Corrective Actions are implemented.
Containment (Launch Activities) are not removed until zero conformances are reported to the customer.
The supplier has training available on the principles of containment. All related team members are trained.</t>
        </r>
      </text>
    </comment>
    <comment ref="B9" authorId="0">
      <text>
        <r>
          <rPr>
            <b/>
            <sz val="8"/>
            <rFont val="Tahoma"/>
            <family val="2"/>
          </rPr>
          <t xml:space="preserve">A.1.1  APQP Execution </t>
        </r>
        <r>
          <rPr>
            <b/>
            <sz val="9"/>
            <rFont val="Tahoma"/>
            <family val="2"/>
          </rPr>
          <t xml:space="preserve">
</t>
        </r>
        <r>
          <rPr>
            <sz val="9"/>
            <rFont val="Tahoma"/>
            <family val="2"/>
          </rPr>
          <t>Supplier should show evidence of a document control system (initiated by new business award or Engineering Change). 
Included must be change control for CAD/Engineering data, drawings, gages, fixture, tools, as well as other documentation such as  DFMEAs, and all work instructions, procedures, inspection instructions, and set-up sheets. Should be able to retrieve historical data.</t>
        </r>
      </text>
    </comment>
    <comment ref="B68" authorId="0">
      <text>
        <r>
          <rPr>
            <b/>
            <sz val="8"/>
            <rFont val="Tahoma"/>
            <family val="2"/>
          </rPr>
          <t xml:space="preserve">A.4.1  Problem Solving </t>
        </r>
        <r>
          <rPr>
            <b/>
            <sz val="9"/>
            <rFont val="Tahoma"/>
            <family val="2"/>
          </rPr>
          <t xml:space="preserve">
</t>
        </r>
        <r>
          <rPr>
            <sz val="9"/>
            <rFont val="Tahoma"/>
            <family val="2"/>
          </rPr>
          <t xml:space="preserve">
</t>
        </r>
        <r>
          <rPr>
            <b/>
            <sz val="9"/>
            <rFont val="Tahoma"/>
            <family val="2"/>
          </rPr>
          <t xml:space="preserve"> </t>
        </r>
        <r>
          <rPr>
            <sz val="9"/>
            <rFont val="Tahoma"/>
            <family val="2"/>
          </rPr>
          <t xml:space="preserve">The supplier has a process to identify and document problems (e.g., quality roadmaps, customer defects, scrap, line fallout, customer complaints, customer report cards, warranty, etc.)  The supplier can demonstrate a systematic ability to adapt the proper problem solving methodology to the type of problem (e.g., Kepner-Tregoe Situation Appraisal, Problem Analysis, Decision Analysis, Potential Problem Analysis; fishbone, 8D, five step, etc.). 
The supplier has a process to prioritize and resolve problems (e.g., Top 5, Pareto Charts, Operational Plan, Strategic Plan, 6-sigma, etc.)  Problem solving teams are assigned, trained, given authority and are working on at least the top issues; and they are achieving permanent root cause solutions.  Supplier has a system to manage on-time response to customer complaints.  System includes formal closure. 
Supplier has a process audit system that includes upper management "Layered Audit".  
The supplier has a clearly prescribed format for documenting the problem solving process and results. The supplier can demonstrate the use of this information as lessons learned in their New Product Development (NPD) process, and/or as opportunities for continuous improvement (e.g., business systems, procedures, work instructions, corporate policies, etc.). </t>
        </r>
      </text>
    </comment>
    <comment ref="B70" authorId="0">
      <text>
        <r>
          <rPr>
            <b/>
            <sz val="8"/>
            <rFont val="Tahoma"/>
            <family val="2"/>
          </rPr>
          <t xml:space="preserve">A.4.2 Problem Solving </t>
        </r>
        <r>
          <rPr>
            <b/>
            <sz val="9"/>
            <rFont val="Tahoma"/>
            <family val="2"/>
          </rPr>
          <t xml:space="preserve">
</t>
        </r>
        <r>
          <rPr>
            <sz val="9"/>
            <rFont val="Tahoma"/>
            <family val="2"/>
          </rPr>
          <t xml:space="preserve">There is an established procedure/process which defines the steps required to fully contain issues in three primary areas:  Customer facilities, distribution system, and the supplier manufacturing facility/warehouse. 
The supplier understands and executes to the Allegion expectations when it comes to Level I and II containment.  The supplier has the ability to create and verify work instructions for sorting activities.  The supplier has the ability to sort product at their site, or contract a 3rd Party Sorting company. Level I containment is defined as additional controls implemented at the supplier’s location, upon </t>
        </r>
        <r>
          <rPr>
            <b/>
            <sz val="9"/>
            <color indexed="12"/>
            <rFont val="Tahoma"/>
            <family val="2"/>
          </rPr>
          <t>Allegion's</t>
        </r>
        <r>
          <rPr>
            <sz val="9"/>
            <rFont val="Tahoma"/>
            <family val="2"/>
          </rPr>
          <t xml:space="preserve"> request, following the identification of a supplier quality issue. 
The goal of this containment is to cleanse the entire system of any non-conforming material and to protect Allegion (the customer) from receiving any additional defective product. The supplier is required to quarantine and sort all suspect product within their facility, at their subcontractors, in transit, and at Allegion facilities, and at any customer service parts location which may have parts in inventory.</t>
        </r>
      </text>
    </comment>
    <comment ref="B76" authorId="0">
      <text>
        <r>
          <rPr>
            <b/>
            <sz val="8"/>
            <rFont val="Tahoma"/>
            <family val="2"/>
          </rPr>
          <t xml:space="preserve">A.4.5  Problem Solving 
</t>
        </r>
        <r>
          <rPr>
            <b/>
            <sz val="9"/>
            <rFont val="Tahoma"/>
            <family val="2"/>
          </rPr>
          <t xml:space="preserve">
 </t>
        </r>
        <r>
          <rPr>
            <sz val="8"/>
            <rFont val="Tahoma"/>
            <family val="2"/>
          </rPr>
          <t xml:space="preserve">The supplier can demonstrate knowledge and use of SPC and capability studies (variable and attribute). </t>
        </r>
        <r>
          <rPr>
            <b/>
            <sz val="9"/>
            <rFont val="Tahoma"/>
            <family val="2"/>
          </rPr>
          <t xml:space="preserve"> </t>
        </r>
        <r>
          <rPr>
            <sz val="9"/>
            <rFont val="Tahoma"/>
            <family val="2"/>
          </rPr>
          <t xml:space="preserve">Allegion suppliers are required to use statistical methods to understand product and process variation in order to proactively prevent non-conformance. AIAG's Measurement System Analysis - MSA (as well as the VDA 4.1) manual describes the methodology for ascertaining if the measurement techniques and equipment used are capable of collecting accurate data to drive improvements. 
Additionally, Allegion partner suppliers are expected to establish the appropriate Statistical Process Controls (SPC) for the special characteristic(s) selected during the APQP process (refer to AIAG's Statistical Process Control manual). Special characteristics will be clearly identified on drawings. Special characteristics require the completion of short-term capability studies:· When major tool maintenance/repair occurs that affects the characteristic, occurs.· A special characteristic also requires that the tool steel be measured and certified before the tool is accepted.· The supplier's control plan will be used to define the method and means of control of special characteristics during production. A special characteristic does not necessarily require the use of ongoing SPC. However, short term capability must exceed 1.67 CpK with long term capability achieving 1.33 CpK. When the process has demonstrated capability with these targets, the frequency and quantity of sampling should be reflected on the control plan. </t>
        </r>
      </text>
    </comment>
    <comment ref="B85" authorId="1">
      <text>
        <r>
          <rPr>
            <b/>
            <sz val="8"/>
            <rFont val="Tahoma"/>
            <family val="2"/>
          </rPr>
          <t>A.5.1 Quality Road map</t>
        </r>
        <r>
          <rPr>
            <sz val="8"/>
            <rFont val="Tahoma"/>
            <family val="2"/>
          </rPr>
          <t xml:space="preserve">
</t>
        </r>
        <r>
          <rPr>
            <sz val="9"/>
            <rFont val="Tahoma"/>
            <family val="2"/>
          </rPr>
          <t xml:space="preserve">
</t>
        </r>
        <r>
          <rPr>
            <b/>
            <sz val="9"/>
            <rFont val="Tahoma"/>
            <family val="2"/>
          </rPr>
          <t xml:space="preserve"> </t>
        </r>
        <r>
          <rPr>
            <sz val="9"/>
            <rFont val="Tahoma"/>
            <family val="2"/>
          </rPr>
          <t>There is an established champion who is accountable for key process indicators: Internal PPM (IPPM), Customer return PPM (RPPM), Scrap rates, Downtime, on time delivery, warranties, overtime, health and safety and other performance metrics.
     *  Understands internal and external (customers) expectations
     *  Reports progress to plan to Management
There is a monitoring system with establish goals. 
Management involvement on meeting goals and Monthly reviews. 
Keys process indicators are updated on a timely manner, visually displayed, and contain the following 4 basic components:
     Paynter Chart (Listing of defect type, date and quantity)
     Pareto Chart (Ranking of defect types)
     Trend Chart (PPM goal and trend)
     Action Plan (Champion, start date, target date, verification date)
Goals for key process indicators support the organizational Strategic, Operational, and/or Quality Plans, as well as, the organizational Quality Policy.</t>
        </r>
      </text>
    </comment>
    <comment ref="B92" authorId="1">
      <text>
        <r>
          <rPr>
            <b/>
            <sz val="8"/>
            <rFont val="Tahoma"/>
            <family val="2"/>
          </rPr>
          <t>A.6.1 Warranty</t>
        </r>
        <r>
          <rPr>
            <sz val="8"/>
            <rFont val="Tahoma"/>
            <family val="2"/>
          </rPr>
          <t xml:space="preserve">
</t>
        </r>
        <r>
          <rPr>
            <sz val="9"/>
            <rFont val="Tahoma"/>
            <family val="2"/>
          </rPr>
          <t xml:space="preserve">
</t>
        </r>
        <r>
          <rPr>
            <b/>
            <sz val="9"/>
            <rFont val="Tahoma"/>
            <family val="2"/>
          </rPr>
          <t xml:space="preserve"> </t>
        </r>
        <r>
          <rPr>
            <sz val="9"/>
            <rFont val="Tahoma"/>
            <family val="2"/>
          </rPr>
          <t>There is an established champion who is accountable for customer warranty returns. 
     *  Understands internal and external (customers) expectations
     *  Reports progress to plan to Management
Warranty goals or targets support the organizational Strategic, Operational, and/or Quality Plans, as well as, the organizational ISO-9000 Quality Policy.</t>
        </r>
      </text>
    </comment>
    <comment ref="B72" authorId="1">
      <text>
        <r>
          <rPr>
            <b/>
            <sz val="8"/>
            <rFont val="Tahoma"/>
            <family val="2"/>
          </rPr>
          <t xml:space="preserve">A.4.3  Problem Solving 
</t>
        </r>
        <r>
          <rPr>
            <b/>
            <sz val="9"/>
            <rFont val="Tahoma"/>
            <family val="2"/>
          </rPr>
          <t xml:space="preserve">
</t>
        </r>
        <r>
          <rPr>
            <sz val="9"/>
            <rFont val="Tahoma"/>
            <family val="2"/>
          </rPr>
          <t>There is a system to keep track of all the customer complaints issued. It is clear what is the status of each complaint. A cross-functional team participates in the response to the customer complaint. There is evidence that corrective actions are implemented on time. Documentation (PFMEA, CP, ...) is updated as a result of customer complaint and actions taken. A lessons learned system is in use. 
There is a formal system to close customer complaint. Staff is aware of responses given to the customer. All complaints closed within a reasonable amount of time.</t>
        </r>
      </text>
    </comment>
    <comment ref="B39" authorId="1">
      <text>
        <r>
          <rPr>
            <b/>
            <sz val="8"/>
            <rFont val="Tahoma"/>
            <family val="2"/>
          </rPr>
          <t>A.3.1 Manufacturing Quality</t>
        </r>
        <r>
          <rPr>
            <b/>
            <sz val="9"/>
            <rFont val="Tahoma"/>
            <family val="2"/>
          </rPr>
          <t xml:space="preserve">
</t>
        </r>
        <r>
          <rPr>
            <sz val="9"/>
            <rFont val="Tahoma"/>
            <family val="2"/>
          </rPr>
          <t xml:space="preserve"> Supplier has a defined system to receive materials (MRP). Process Flow is displayed. Material cannot skip the Incoming Inspection process. AQL is determined  based on records (component's Quality Performance). There are defined work instructions and procedures for the Incoming Inspection process. 
The material is handling properly, status is always clearly visible (to be inspected, in-inspection, released, etc...). There is a defined are for material rejected (parts cannot mix with released material). Procedures define what actions are taken for rejected components/material. 
Hold/Do not use area is locked, inventory is controlled, material rejected is given disposition within a reasonable amount of time.
</t>
        </r>
      </text>
    </comment>
    <comment ref="B43" authorId="2">
      <text>
        <r>
          <rPr>
            <b/>
            <sz val="8"/>
            <rFont val="Tahoma"/>
            <family val="2"/>
          </rPr>
          <t>A.3.3 Manufacturing Quality</t>
        </r>
        <r>
          <rPr>
            <b/>
            <sz val="9"/>
            <rFont val="Tahoma"/>
            <family val="2"/>
          </rPr>
          <t xml:space="preserve">
</t>
        </r>
        <r>
          <rPr>
            <sz val="9"/>
            <rFont val="Tahoma"/>
            <family val="2"/>
          </rPr>
          <t xml:space="preserve"> Gages on line identified on control plan. Gages on receiving inspection, maintenance and production lines calibrated and in gage control system. Gage instructions posted. 
Good gage tracking system. Gage R&amp;R is part of the Quality system. Supplier also uses stability and linearity studies to understand gage variation.</t>
        </r>
      </text>
    </comment>
    <comment ref="B59" authorId="1">
      <text>
        <r>
          <rPr>
            <b/>
            <sz val="8"/>
            <rFont val="Tahoma"/>
            <family val="2"/>
          </rPr>
          <t xml:space="preserve">A.3.11 Manufacturing Quality
</t>
        </r>
        <r>
          <rPr>
            <sz val="9"/>
            <rFont val="Tahoma"/>
            <family val="2"/>
          </rPr>
          <t xml:space="preserve">
</t>
        </r>
        <r>
          <rPr>
            <b/>
            <sz val="9"/>
            <rFont val="Tahoma"/>
            <family val="2"/>
          </rPr>
          <t xml:space="preserve">  </t>
        </r>
        <r>
          <rPr>
            <sz val="9"/>
            <rFont val="Tahoma"/>
            <family val="2"/>
          </rPr>
          <t xml:space="preserve">Part name and number are documented in Operator Instructions. These are clear, informative, and used as a reference. There is direct link with the Control plan (as well as with the PFD and PFMEA). Current engineering change level is included. 
Operator Instructions describe all required fixtures, tools and gages. CTQ characteristics are identified. Instructions include visual aids as required. Instructions are available at the point of use. </t>
        </r>
      </text>
    </comment>
    <comment ref="B61" authorId="1">
      <text>
        <r>
          <rPr>
            <b/>
            <sz val="8"/>
            <rFont val="Tahoma"/>
            <family val="2"/>
          </rPr>
          <t xml:space="preserve">A.3.12  Manufacturing Quality </t>
        </r>
        <r>
          <rPr>
            <sz val="9"/>
            <rFont val="Tahoma"/>
            <family val="2"/>
          </rPr>
          <t xml:space="preserve">
</t>
        </r>
        <r>
          <rPr>
            <b/>
            <sz val="9"/>
            <rFont val="Tahoma"/>
            <family val="2"/>
          </rPr>
          <t xml:space="preserve"> </t>
        </r>
        <r>
          <rPr>
            <sz val="9"/>
            <rFont val="Tahoma"/>
            <family val="2"/>
          </rPr>
          <t xml:space="preserve"> For customer designated appearance items there are masters available. Masters and evaluation equipment adequately maintained and controlled. There is a verification that personnel making appearance evaluation is qualified.</t>
        </r>
      </text>
    </comment>
    <comment ref="A1" authorId="3">
      <text>
        <r>
          <rPr>
            <b/>
            <sz val="8"/>
            <rFont val="Tahoma"/>
            <family val="2"/>
          </rPr>
          <t>mark.kindell:</t>
        </r>
        <r>
          <rPr>
            <sz val="8"/>
            <rFont val="Tahoma"/>
            <family val="2"/>
          </rPr>
          <t xml:space="preserve">
</t>
        </r>
      </text>
    </comment>
    <comment ref="B11" authorId="0">
      <text>
        <r>
          <rPr>
            <b/>
            <sz val="8"/>
            <rFont val="Tahoma"/>
            <family val="2"/>
          </rPr>
          <t xml:space="preserve">A.1.2 APQP Execution
</t>
        </r>
        <r>
          <rPr>
            <sz val="9"/>
            <rFont val="Tahoma"/>
            <family val="2"/>
          </rPr>
          <t xml:space="preserve">
Supplier has evidence of understanding and utilizing the Advanced Product Quality Planning (APQP) process.  The supplier's APQP process is used to track and conduct all pre-launch activities.  
Supplier should keep all APQP documentation for each part or program in a single folder for easy access and sharing of information with customer launch team.  (It is most helpful if the binder is tabbed or the folders are electronically organized).
 The supplier has dedicated APQP/program management personnel, with all disciplines represented: program manager, product engineering, quality, tooling, process engineering, etc.
. The supplier has an APQP training system in place.
 Supplier can show evidence of strategic planning and inputs from all key department disciplines.
  There is an established champion who is accountable for PPAP process and performance. 
     *  Understands customers expectations
     *  Reports process performance to Management
     *  Develops continuous improvement plans
.  Employees are trained, knowledgeable, and accountable to the PPAP process and its relationship to the customers expectations.  
     *  The employees job description identifies responsibilities of the role as it relates to the PPAP process.  
There is an established process or procedure capable of meeting the customers expectations for Production Part Approval Process (PPAP) submission.
.  PPAP documents are consistent with and appropriate to the AIAG, automotive, and/or customer formats.
.  Process Flow Diagrams used by the supplier. Process Flow Chart contains provisions for all process operations, inspections, transportation, and/or storage.
. All documents are linked numerically by process/operation number: Process Flow Chart, FMEA and Control Plan
. FMEA(s) are created with the use of prevention methods rather than detection methods
Reference: </t>
        </r>
        <r>
          <rPr>
            <b/>
            <sz val="9"/>
            <color indexed="12"/>
            <rFont val="Tahoma"/>
            <family val="2"/>
          </rPr>
          <t>Allegion</t>
        </r>
        <r>
          <rPr>
            <b/>
            <sz val="9"/>
            <color indexed="10"/>
            <rFont val="Tahoma"/>
            <family val="2"/>
          </rPr>
          <t xml:space="preserve"> </t>
        </r>
        <r>
          <rPr>
            <sz val="9"/>
            <rFont val="Tahoma"/>
            <family val="2"/>
          </rPr>
          <t>PPAP Procedure.</t>
        </r>
      </text>
    </comment>
    <comment ref="B13" authorId="0">
      <text>
        <r>
          <rPr>
            <b/>
            <sz val="8"/>
            <rFont val="Tahoma"/>
            <family val="2"/>
          </rPr>
          <t xml:space="preserve">A.1.3  APQP Execution 
</t>
        </r>
        <r>
          <rPr>
            <b/>
            <sz val="9"/>
            <rFont val="Tahoma"/>
            <family val="2"/>
          </rPr>
          <t xml:space="preserve">
</t>
        </r>
        <r>
          <rPr>
            <sz val="9"/>
            <rFont val="Tahoma"/>
            <family val="2"/>
          </rPr>
          <t xml:space="preserve">Error-proofing (also known as poka-yoke) and mistake-proofing are ways to prevent particular defects from being made.  These are typically designed into the process via the PFMEA development. The supplier should show evidence that these concepts are understood and utilized.  Strict final inspection processes are used in order to keep customer complaints low.  Temporary countermeasures to problems are immediately put into place.  Employees are empowered to stop the process when a defect or abnormal condition occurs.  
Another level of error-proofing is to detect defects so as to prevent them from being packed and shipped.  
Jidoka (self-inspecting automated machines) and error proofing devices have been developed to build in quality at each step and to prevent defects at their source to prevent occurrence or recurrence.
Defects are detected before being passed to the next process by operators who perform independent inspection and improvements.
There is a plan for required employees to receive training in the process of error proofing. </t>
        </r>
      </text>
    </comment>
    <comment ref="B15" authorId="0">
      <text>
        <r>
          <rPr>
            <b/>
            <sz val="8"/>
            <rFont val="Tahoma"/>
            <family val="2"/>
          </rPr>
          <t xml:space="preserve">A.1.4  APQP Execution 
</t>
        </r>
        <r>
          <rPr>
            <b/>
            <sz val="9"/>
            <rFont val="Tahoma"/>
            <family val="2"/>
          </rPr>
          <t xml:space="preserve">
</t>
        </r>
        <r>
          <rPr>
            <sz val="9"/>
            <rFont val="Tahoma"/>
            <family val="2"/>
          </rPr>
          <t xml:space="preserve">There is an established champion who is accountable for PPAP process and performance. 
     *  Understands customers expectations
     *  Reports process performance to Management
     *  Develops continuous improvement plans
Employees are trained, knowledgeable, and accountable to the PPAP process and its relationship to the customers expectations.  
     *  The employees job description identifies responsibilities of the role as it relates to the PPAP process.  
There is an established process or procedure capable of meeting the customers expectations for Production Part Approval Process (PPAP) submission.
PPAP documents are consistent with and appropriate to the AIAG, automotive, and/or customer formats?
There is a system in place to ensure that only PPAP approved parts are shipped to the customer.
</t>
        </r>
        <r>
          <rPr>
            <b/>
            <sz val="9"/>
            <rFont val="Tahoma"/>
            <family val="2"/>
          </rPr>
          <t xml:space="preserve">Reference: </t>
        </r>
        <r>
          <rPr>
            <sz val="9"/>
            <rFont val="Tahoma"/>
            <family val="2"/>
          </rPr>
          <t xml:space="preserve"> Allegion Supplier Portal  </t>
        </r>
      </text>
    </comment>
    <comment ref="B41" authorId="1">
      <text>
        <r>
          <rPr>
            <b/>
            <sz val="8"/>
            <rFont val="Tahoma"/>
            <family val="2"/>
          </rPr>
          <t>A.3.2 Manufacturing Quality</t>
        </r>
        <r>
          <rPr>
            <b/>
            <sz val="9"/>
            <rFont val="Tahoma"/>
            <family val="2"/>
          </rPr>
          <t xml:space="preserve">
</t>
        </r>
        <r>
          <rPr>
            <sz val="9"/>
            <rFont val="Tahoma"/>
            <family val="2"/>
          </rPr>
          <t>1st piece inspection is been approved by quality or designee. Start up check list is being used to validate key equipment. Workstation prepare for the model to be run, clean of any foreign materials or components to the schedule product.</t>
        </r>
      </text>
    </comment>
    <comment ref="B17" authorId="4">
      <text>
        <r>
          <rPr>
            <b/>
            <sz val="8"/>
            <rFont val="Tahoma"/>
            <family val="2"/>
          </rPr>
          <t xml:space="preserve">A.1.5 APQP Execution
</t>
        </r>
        <r>
          <rPr>
            <sz val="9"/>
            <rFont val="Tahoma"/>
            <family val="2"/>
          </rPr>
          <t xml:space="preserve">
Supplier uses historic maintenance data to establish preventive maintenance program.
Supplier uses equipment manufacturer recommendations to establish preventive maintenance program.
There is a clear defined PM schedule for ALL equipment (including that equipment that supports the facility as well as error-proofing systems).
There is a system to keep track of PM schedule being performed on time, this is published and reviewed periodically by upper management.
Lessons learned from Preventive and Corrective maintenance are used to develop a PREDICTIVE Maintenance routine for critical equipment</t>
        </r>
      </text>
    </comment>
    <comment ref="B19" authorId="4">
      <text>
        <r>
          <rPr>
            <b/>
            <sz val="8"/>
            <rFont val="Tahoma"/>
            <family val="2"/>
          </rPr>
          <t xml:space="preserve">A.1.6 APQP Execution
</t>
        </r>
        <r>
          <rPr>
            <sz val="9"/>
            <rFont val="Tahoma"/>
            <family val="2"/>
          </rPr>
          <t xml:space="preserve">
There is single source for all Engineering Documents: drawings, specifications, customer specific requirements, etc.
There is a system in place to ensure that the latest revision level of the customer specification is directly tied to supplier's specifications (cross-reference). System also ensure the proper disposition for obsolete documents.
Customer Critical-To-Quality Characteristics are included in Supplier's drawings and specifications.
Personnel is trained about how to locate the latest version of a drawing and/or specification. The system is available, as required, at different shifts, and functional areas to support the operation.</t>
        </r>
      </text>
    </comment>
    <comment ref="B21" authorId="4">
      <text>
        <r>
          <rPr>
            <b/>
            <sz val="8"/>
            <rFont val="Tahoma"/>
            <family val="2"/>
          </rPr>
          <t>A.1.7 APQP Execution</t>
        </r>
        <r>
          <rPr>
            <b/>
            <sz val="9"/>
            <rFont val="Tahoma"/>
            <family val="2"/>
          </rPr>
          <t xml:space="preserve">
</t>
        </r>
        <r>
          <rPr>
            <sz val="9"/>
            <rFont val="Tahoma"/>
            <family val="2"/>
          </rPr>
          <t>Process Flow Diagram includes the entire Value Stream Mapping: Receiving, Incoming Inspection, Operations, Subassembly areas,  Secondary processes (Internal and external), Quality Inspections, Packaging, Labeling, Shipping, etc...
Process Flow Diagram includes Transportation method</t>
        </r>
      </text>
    </comment>
    <comment ref="B23" authorId="4">
      <text>
        <r>
          <rPr>
            <b/>
            <sz val="8"/>
            <rFont val="Tahoma"/>
            <family val="2"/>
          </rPr>
          <t>A1.8 APQP Execution</t>
        </r>
        <r>
          <rPr>
            <b/>
            <sz val="9"/>
            <rFont val="Tahoma"/>
            <family val="2"/>
          </rPr>
          <t xml:space="preserve">
</t>
        </r>
        <r>
          <rPr>
            <sz val="9"/>
            <rFont val="Tahoma"/>
            <family val="2"/>
          </rPr>
          <t xml:space="preserve">
CTQ (Critical to Quality) characteristics are identified (even when not customer defined). SPC or</t>
        </r>
        <r>
          <rPr>
            <b/>
            <sz val="9"/>
            <color indexed="12"/>
            <rFont val="Tahoma"/>
            <family val="2"/>
          </rPr>
          <t xml:space="preserve"> </t>
        </r>
        <r>
          <rPr>
            <sz val="9"/>
            <rFont val="Tahoma"/>
            <family val="2"/>
          </rPr>
          <t>other statistical controls are in place for these characteristics. Statistical capability is part of the continuous improvement process. Supplier is able to show evidence that statistical capability is the same or better that when part was PPAPed.
CTQ's statistical data is collected and used to react to abnormal process conditions. Reaction plans (for Out of Control conditions) are documented
There is formal training about basic knowledge on SPC as required.
The use of SPC is also documented in the Process Control Plan (Defined sample size, frequency, measurement method, etc...)</t>
        </r>
      </text>
    </comment>
    <comment ref="B78" authorId="4">
      <text>
        <r>
          <rPr>
            <b/>
            <sz val="8"/>
            <rFont val="Tahoma"/>
            <family val="2"/>
          </rPr>
          <t xml:space="preserve">A.4.6 Problem Solving </t>
        </r>
        <r>
          <rPr>
            <sz val="9"/>
            <rFont val="Tahoma"/>
            <family val="2"/>
          </rPr>
          <t xml:space="preserve">
</t>
        </r>
        <r>
          <rPr>
            <b/>
            <sz val="9"/>
            <rFont val="Tahoma"/>
            <family val="2"/>
          </rPr>
          <t xml:space="preserve"> </t>
        </r>
        <r>
          <rPr>
            <sz val="9"/>
            <rFont val="Tahoma"/>
            <family val="2"/>
          </rPr>
          <t xml:space="preserve">It is a suggestion system set with goals of ideas per month. A recognition program is in place and there is active participation by the entire personnel. </t>
        </r>
      </text>
    </comment>
    <comment ref="B32" authorId="4">
      <text>
        <r>
          <rPr>
            <b/>
            <sz val="8"/>
            <rFont val="Tahoma"/>
            <family val="2"/>
          </rPr>
          <t xml:space="preserve">A.2.2 Support Launch Activities
</t>
        </r>
        <r>
          <rPr>
            <b/>
            <sz val="9"/>
            <rFont val="Tahoma"/>
            <family val="2"/>
          </rPr>
          <t xml:space="preserve">
</t>
        </r>
        <r>
          <rPr>
            <sz val="9"/>
            <rFont val="Tahoma"/>
            <family val="2"/>
          </rPr>
          <t>All PSW's (Part Submission Warrants) are approved by the customer to the latest Engineering Change Revision. 
All products shipped to customers have a corresponding PSW approved
PPAP files are in place with a Level 3 as a standard (default). Some minor opportunities for improvement</t>
        </r>
      </text>
    </comment>
    <comment ref="B47" authorId="4">
      <text>
        <r>
          <rPr>
            <b/>
            <sz val="8"/>
            <rFont val="Tahoma"/>
            <family val="2"/>
          </rPr>
          <t xml:space="preserve">A.3.5 Manufacturing Quality 
</t>
        </r>
        <r>
          <rPr>
            <b/>
            <sz val="9"/>
            <rFont val="Tahoma"/>
            <family val="2"/>
          </rPr>
          <t xml:space="preserve">
 </t>
        </r>
        <r>
          <rPr>
            <sz val="9"/>
            <rFont val="Tahoma"/>
            <family val="2"/>
          </rPr>
          <t>Non-conforming material procedure is in place. All non-conforming material is identified. The handling of non-conforming material is the appropriate. All non-conforming material is identified with a disposition plan  and date. No possibility of mixing Good parts and Non-conforming parts.</t>
        </r>
      </text>
    </comment>
    <comment ref="B49" authorId="4">
      <text>
        <r>
          <rPr>
            <b/>
            <sz val="8"/>
            <rFont val="Tahoma"/>
            <family val="2"/>
          </rPr>
          <t xml:space="preserve">A.3.6 Manufacturing Quality </t>
        </r>
        <r>
          <rPr>
            <b/>
            <sz val="9"/>
            <rFont val="Tahoma"/>
            <family val="2"/>
          </rPr>
          <t xml:space="preserve">
</t>
        </r>
        <r>
          <rPr>
            <sz val="9"/>
            <rFont val="Tahoma"/>
            <family val="2"/>
          </rPr>
          <t>All bottlenecks in the plant are identified. A back-up plan is defined for each one. A target date is set to reduce the number of bottlenecks. A map is set for easy follow up. Contingency plan is set. 
The supplier fully understand the need to identify and control bottlenecks along with a contingency plan.</t>
        </r>
      </text>
    </comment>
    <comment ref="B51" authorId="4">
      <text>
        <r>
          <rPr>
            <b/>
            <sz val="8"/>
            <rFont val="Tahoma"/>
            <family val="2"/>
          </rPr>
          <t>A.3.7 Manufacturing Quality</t>
        </r>
        <r>
          <rPr>
            <b/>
            <sz val="9"/>
            <rFont val="Tahoma"/>
            <family val="2"/>
          </rPr>
          <t xml:space="preserve">
 </t>
        </r>
        <r>
          <rPr>
            <sz val="9"/>
            <rFont val="Tahoma"/>
            <family val="2"/>
          </rPr>
          <t xml:space="preserve">All material areas are properly identified and use is evident. Material is identified everywhere in the process and status is clear. Tools are identified and have a proper place to store. All tools are easy to access. Equipment is properly identified. </t>
        </r>
      </text>
    </comment>
    <comment ref="B53" authorId="4">
      <text>
        <r>
          <rPr>
            <b/>
            <sz val="8"/>
            <rFont val="Tahoma"/>
            <family val="2"/>
          </rPr>
          <t xml:space="preserve">A.3.8 Manufacturing Quality </t>
        </r>
        <r>
          <rPr>
            <b/>
            <sz val="9"/>
            <rFont val="Tahoma"/>
            <family val="2"/>
          </rPr>
          <t xml:space="preserve">
 </t>
        </r>
        <r>
          <rPr>
            <sz val="9"/>
            <rFont val="Tahoma"/>
            <family val="2"/>
          </rPr>
          <t xml:space="preserve">All Inspections are well set with enough lighting. There is  a format to record defects. An escalation process is set for max quantity of defects found per hour. 
All work instructions are set in a visual place. Working areas are safe environment. </t>
        </r>
      </text>
    </comment>
    <comment ref="B55" authorId="4">
      <text>
        <r>
          <rPr>
            <b/>
            <sz val="8"/>
            <rFont val="Tahoma"/>
            <family val="2"/>
          </rPr>
          <t xml:space="preserve">A.3.9 Manufacturing Quality </t>
        </r>
        <r>
          <rPr>
            <b/>
            <sz val="9"/>
            <rFont val="Tahoma"/>
            <family val="2"/>
          </rPr>
          <t xml:space="preserve">
</t>
        </r>
        <r>
          <rPr>
            <sz val="9"/>
            <rFont val="Tahoma"/>
            <family val="2"/>
          </rPr>
          <t>Inspection area is located just at the end of the process. All parts should pass thru that specific area. Inspection mark is place on the product as evidence of inspection. 
Transportation and movement of material is well defined. Release material identified and only specific team members handle the material to the next step on the process.</t>
        </r>
      </text>
    </comment>
    <comment ref="B57" authorId="4">
      <text>
        <r>
          <rPr>
            <b/>
            <sz val="8"/>
            <rFont val="Tahoma"/>
            <family val="2"/>
          </rPr>
          <t xml:space="preserve">A.3.10 Manufacturing Quality </t>
        </r>
        <r>
          <rPr>
            <sz val="8"/>
            <rFont val="Tahoma"/>
            <family val="2"/>
          </rPr>
          <t xml:space="preserve">
</t>
        </r>
        <r>
          <rPr>
            <sz val="9"/>
            <rFont val="Tahoma"/>
            <family val="2"/>
          </rPr>
          <t xml:space="preserve">
</t>
        </r>
        <r>
          <rPr>
            <b/>
            <sz val="9"/>
            <rFont val="Tahoma"/>
            <family val="2"/>
          </rPr>
          <t xml:space="preserve">  </t>
        </r>
        <r>
          <rPr>
            <sz val="9"/>
            <rFont val="Tahoma"/>
            <family val="2"/>
          </rPr>
          <t>Parts are allocated in a safe and secure environment area and properly package. The storage racks are in good condition. No open or partial boxes detected.</t>
        </r>
      </text>
    </comment>
    <comment ref="B45" authorId="4">
      <text>
        <r>
          <rPr>
            <b/>
            <sz val="8"/>
            <rFont val="Tahoma"/>
            <family val="2"/>
          </rPr>
          <t xml:space="preserve">A.3.4 Manufacturing Quality 
</t>
        </r>
        <r>
          <rPr>
            <b/>
            <sz val="9"/>
            <rFont val="Tahoma"/>
            <family val="2"/>
          </rPr>
          <t xml:space="preserve">
 </t>
        </r>
        <r>
          <rPr>
            <sz val="9"/>
            <rFont val="Tahoma"/>
            <family val="2"/>
          </rPr>
          <t xml:space="preserve">Rework is documented on control plan. Rework procedure is documented and approved by quality / engineering. Rework instruction are clear and posted in rework area.  Rework parts are identified as rework until verification of acceptance is given by quality.  All rework is approved by quality prior to re-entering into process.
There is an established and  implemented system to improve rejects and eliminate reworks. </t>
        </r>
      </text>
    </comment>
    <comment ref="B74" authorId="0">
      <text>
        <r>
          <rPr>
            <b/>
            <sz val="8"/>
            <rFont val="Tahoma"/>
            <family val="2"/>
          </rPr>
          <t xml:space="preserve">A.4.4  Problem Solving </t>
        </r>
        <r>
          <rPr>
            <b/>
            <sz val="9"/>
            <rFont val="Tahoma"/>
            <family val="2"/>
          </rPr>
          <t xml:space="preserve">
</t>
        </r>
        <r>
          <rPr>
            <sz val="9"/>
            <rFont val="Tahoma"/>
            <family val="2"/>
          </rPr>
          <t xml:space="preserve"> As part of the use of Problem Solving methodologies, there is a defined/formal plan to improve the RPN based on Root Cause analysis (Occurrence) and improvements in the Detection (Preventive and Detection Controls). Action plan is up to date and on track. 
There is evidence that supplier is working to improve RPN numbers for the Top 3, as a continuous improvement strategy.</t>
        </r>
      </text>
    </comment>
  </commentList>
</comments>
</file>

<file path=xl/comments9.xml><?xml version="1.0" encoding="utf-8"?>
<comments xmlns="http://schemas.openxmlformats.org/spreadsheetml/2006/main">
  <authors>
    <author>Russell</author>
    <author>arusseb</author>
    <author>Johnson Controls, Inc.</author>
  </authors>
  <commentList>
    <comment ref="B9" authorId="0">
      <text>
        <r>
          <rPr>
            <b/>
            <sz val="8"/>
            <rFont val="Tahoma"/>
            <family val="2"/>
          </rPr>
          <t xml:space="preserve">B.1.1  Lean Manufacturing Systems </t>
        </r>
        <r>
          <rPr>
            <sz val="8"/>
            <rFont val="Tahoma"/>
            <family val="2"/>
          </rPr>
          <t xml:space="preserve">
A '5S' committee regularly rates each area according to best 5S practices. The employees drive the 5S process and recognition is given to the winners. There is "a place for everything and everything in it's place"; every container, floor space, tool and part rack is clearly labeled and easily accessed by the user. 
The plant has reached the fifth 'S' - Sustain. 
- Sort
- Simplify
- Shine
- Standardize
- Sustain 
Lines distinguish work areas and paths; tools, in-process inventory and machines are put in logical order. All caution signs, exits, fire extinguishers and emergency procedures are clearly visible where they are needed. All employees participate in housekeeping; the plant is generally clear of all unnecessary waste and scrap. The supplier keeps track of a 5S system performance by area (including office areas), results are visible, improvements are encouraged
</t>
        </r>
      </text>
    </comment>
    <comment ref="B11" authorId="0">
      <text>
        <r>
          <rPr>
            <b/>
            <sz val="8"/>
            <rFont val="Tahoma"/>
            <family val="2"/>
          </rPr>
          <t xml:space="preserve">B.1.2  Lean Manufacturing Systems </t>
        </r>
        <r>
          <rPr>
            <sz val="8"/>
            <rFont val="Tahoma"/>
            <family val="2"/>
          </rPr>
          <t xml:space="preserve">
Everyone can tell when things are normal or abnormal; they respond at once to abnormalities: Safety incidents, Quality Alerts, Equipment downtime, ...
The status of the equipment is clearly visible. Andon (signs, lights, visual displays) are used.
Product Quality  (returns, scrap, First Time Capability (FTC), SPC) and Productivity boards are updated immediately for each line or process; operators get immediate feedback on their performance. Job training, safety, kaizen, key measurables, problem solving boards are visible, up to date and showing continuous improvement. 
Check sheets showing the top defects are recorded at each station by each operator and analyzed.  Operators can stop the line if a defective unit is found; trouble lights signal when a process or line abnormality occurs.  Employees can detect bad parts and remove them.
</t>
        </r>
      </text>
    </comment>
    <comment ref="B13" authorId="0">
      <text>
        <r>
          <rPr>
            <b/>
            <sz val="8"/>
            <rFont val="Tahoma"/>
            <family val="2"/>
          </rPr>
          <t xml:space="preserve">B.1.3  Lean Manufacturing Systems  
</t>
        </r>
        <r>
          <rPr>
            <sz val="8"/>
            <rFont val="Tahoma"/>
            <family val="2"/>
          </rPr>
          <t xml:space="preserve">
Kaizen
- Quality
- Equipment/Operation Efficiency
- Productivity
- Reduced Downtime
- Reduced scrap
- Safety Hazards
Ideas for continuous improvements are encouraged to all levels of the organization. All employees have been trained in the basics of kaizen and have participated on a kaizen project.
Employees know the seven types of waste (Overproduction, Waiting, Transportation, Processing, Overstock, Movement, and Defect), identify waste in their processes and work to reduce the waste. There is a written and clearly communicated strategy for continuous improvement with the necessary resources and organization planned and implemented. Projects are structured and continuous; success is recognized and expanded throughout the plant.
</t>
        </r>
      </text>
    </comment>
    <comment ref="B15" authorId="0">
      <text>
        <r>
          <rPr>
            <b/>
            <sz val="8"/>
            <rFont val="Tahoma"/>
            <family val="2"/>
          </rPr>
          <t xml:space="preserve">B.1.4  Lean Manufacturing Systems </t>
        </r>
        <r>
          <rPr>
            <sz val="8"/>
            <rFont val="Tahoma"/>
            <family val="2"/>
          </rPr>
          <t xml:space="preserve">
Work standarization. Workers are adequately trained to do the job they are assigned to do. 
Part travel distances have been reduced by moving equipment closer together. The machinery and stations are arranged in a "product" versus a "process" focus. The plant incorporates autonomous machines (self-inspecting - shut down when an abnormality occurs, auto-loading and ejecting).
Processes are lined up to facilitate the flow of goods. There is a defined sequence that improves productivity ant thruput, risk for defective parts is minimized as well.
Material (component, subassemblies) handling has been improved at each work stations: Use of kits, smart containers, component dispensers, error-proofing, ...
</t>
        </r>
      </text>
    </comment>
    <comment ref="B24" authorId="0">
      <text>
        <r>
          <rPr>
            <b/>
            <sz val="8"/>
            <rFont val="Tahoma"/>
            <family val="2"/>
          </rPr>
          <t xml:space="preserve">B.2.1  Just-in-time (JIT) Principles </t>
        </r>
        <r>
          <rPr>
            <sz val="8"/>
            <rFont val="Tahoma"/>
            <family val="2"/>
          </rPr>
          <t xml:space="preserve">
Kanban is the Japanese word for "sign". This is used as a form of material control and flow.
All production and movement of parts and material takes place only as required by a downstream operation.
Material movement is based on actual consumption; a "pull" signal is generated and communicated by the next operation.  Downstream processes are "withdrawing kanban" from upstream processes. Withdrawal of kanban from downstream processes is being combined with ongoing improvement activities.
The target and actual hourly output is displayed for each manufacturing cell, line or process. Plans for pull production are being made.  
Training for key management, materials and supervisors has been held. Material movement is based on actual consumption; In most of the cases a "pull" signal is generated and communicated by the next operation. 
</t>
        </r>
      </text>
    </comment>
    <comment ref="B27" authorId="0">
      <text>
        <r>
          <rPr>
            <b/>
            <sz val="8"/>
            <rFont val="Tahoma"/>
            <family val="2"/>
          </rPr>
          <t xml:space="preserve">B.2.2  Just-in-time (JIT) Principles </t>
        </r>
        <r>
          <rPr>
            <sz val="8"/>
            <rFont val="Tahoma"/>
            <family val="2"/>
          </rPr>
          <t xml:space="preserve">
Standards are the best, easiest, and safest way to do a job. Preserve the know-how and expertise. Prevent recurrence of errors and minimize variability
Operators individually do the job the same way and make few method errors. Written operation sequences and procedures exist for some operations. A standard sequence of operations focusing on quality and safety has been defined, posted and enforced for each operation. Operators are involved in setting the standards. Standard operations are well-defined, frequently audited, followed completely, and constantly improved on.
Standardize Work is a common practice at this supplier and can be observed throughout the production shop as well as key functional areas such as receiving/shipping, maintenance, ...</t>
        </r>
      </text>
    </comment>
    <comment ref="B29" authorId="0">
      <text>
        <r>
          <rPr>
            <b/>
            <sz val="8"/>
            <rFont val="Tahoma"/>
            <family val="2"/>
          </rPr>
          <t xml:space="preserve">B.2.3  Just-in-time (JIT) Principles 
</t>
        </r>
        <r>
          <rPr>
            <sz val="8"/>
            <rFont val="Tahoma"/>
            <family val="2"/>
          </rPr>
          <t xml:space="preserve">
TPM requires operators to share responsibility for routine machine inspection, cleaning, maintenance, and minor repairs.
Productive, Preventive and Predictive maintenance routines are focused on improving equipment life cycle, reduce repair costs and increase reliability and ease of maintenance.
Machines are guarded for safety and locked out immediately when broken down. Accurate and visible maintenance logs are kept up to date and posted near all equipment. Preventive maintenance is practiced.
Key employees have been trained in the basics of Total Productive Maintenance (TPM); major and minor accidents rarely occur. 
Preventive maintenance responsibilities are defined. Maintenance team is evolving from preventive to predictive abilities. Company-wide preventive maintenance activities are practiced. Available productive time on each machine is tracked and increasing.  
There is a system for tool management that includes maintenance and repair facilities and storage, including tool change programs for tools, tool modification including tool design modification.
</t>
        </r>
      </text>
    </comment>
    <comment ref="B31" authorId="0">
      <text>
        <r>
          <rPr>
            <b/>
            <sz val="8"/>
            <rFont val="Tahoma"/>
            <family val="2"/>
          </rPr>
          <t xml:space="preserve">B.2.4  Just-in-time (JIT) Principles :
</t>
        </r>
        <r>
          <rPr>
            <sz val="8"/>
            <rFont val="Tahoma"/>
            <family val="2"/>
          </rPr>
          <t xml:space="preserve">
Quick Changeover practices are focused on improving the Operational Availability of the equipment with direct impact in the productivity and thruput.
Changeovers are scheduled and all required resources are part of the plan. 
Management understands and accepts quick set-up as an important technique in implementing lean systems; quick changeover teams have received formal quick changeover training. 
Set-up activities have been recorded to allow for detailed analysis and improvement. 
Quick set-up time (internal and external) is tracked visibly in the area where the set-up is done. New set-up procedures have been standardized, documented and posted. Production planning is using the reduced change-over times in planning. Supplier established a system for tool management that includes maintenance, repair facilities and storage.
</t>
        </r>
      </text>
    </comment>
    <comment ref="B38" authorId="1">
      <text>
        <r>
          <rPr>
            <b/>
            <sz val="8"/>
            <rFont val="Tahoma"/>
            <family val="2"/>
          </rPr>
          <t xml:space="preserve">B.3.1  Cost Reduction </t>
        </r>
        <r>
          <rPr>
            <sz val="8"/>
            <rFont val="Tahoma"/>
            <family val="2"/>
          </rPr>
          <t xml:space="preserve">
Cost Reduction initiatives are viewed as a Win-Win situation.
Initiatives are developed by a cross-functional team.
There is an established cost reduction program that supports the customer’s cost reduction initiatives. Different efforts are made to meet customer expectations. 
Design for manufacturability is performed. Defined process is in place to evaluate customer suggestions related to cost reductions at least once per year. Specific Goal is in place to work in cost improvement. Frequent customer visits to check cost improvements.
</t>
        </r>
      </text>
    </comment>
    <comment ref="B17" authorId="2">
      <text>
        <r>
          <rPr>
            <b/>
            <sz val="9"/>
            <rFont val="Arial"/>
            <family val="2"/>
          </rPr>
          <t>B.1.5 Lean Manufacturing Systems</t>
        </r>
        <r>
          <rPr>
            <sz val="9"/>
            <rFont val="Arial"/>
            <family val="2"/>
          </rPr>
          <t xml:space="preserve">
Supplier shall obtain, keep current and follow required environmental permits (e.g. discharge monitoring) and registrations. 
</t>
        </r>
        <r>
          <rPr>
            <b/>
            <sz val="9"/>
            <rFont val="Arial"/>
            <family val="2"/>
          </rPr>
          <t xml:space="preserve">
</t>
        </r>
        <r>
          <rPr>
            <sz val="9"/>
            <rFont val="Arial"/>
            <family val="2"/>
          </rPr>
          <t xml:space="preserve">Supplier has evidence of reduction in waste water discharge, Monitors Green House Gas emissions, if applicable, and has reduced no-recyclable content of products and consumables. 
Government (local, state, ...) requirements and regulations are clearly understood and simplified through local practices: guidelines, policies, ...
</t>
        </r>
      </text>
    </comment>
  </commentList>
</comments>
</file>

<file path=xl/sharedStrings.xml><?xml version="1.0" encoding="utf-8"?>
<sst xmlns="http://schemas.openxmlformats.org/spreadsheetml/2006/main" count="1077" uniqueCount="428">
  <si>
    <t xml:space="preserve"> </t>
  </si>
  <si>
    <t>Total</t>
  </si>
  <si>
    <t xml:space="preserve">        </t>
  </si>
  <si>
    <t xml:space="preserve">       </t>
  </si>
  <si>
    <t>A.1.1</t>
  </si>
  <si>
    <t>A.1.2</t>
  </si>
  <si>
    <t>Is quick changeover practices being utilized and measured?</t>
  </si>
  <si>
    <t>A.1  APQP Execution</t>
  </si>
  <si>
    <t>Conclusion</t>
  </si>
  <si>
    <t>A.1.4</t>
  </si>
  <si>
    <t>Does the supplier have a Quality Improvement Plan?</t>
  </si>
  <si>
    <t>Does the supplier have an active internal process to resolve warranty issues?</t>
  </si>
  <si>
    <t>A.2.1</t>
  </si>
  <si>
    <t>A.3.1</t>
  </si>
  <si>
    <t>A.4.1</t>
  </si>
  <si>
    <t>A.4.2</t>
  </si>
  <si>
    <t>A.5.1</t>
  </si>
  <si>
    <t>A.6.1</t>
  </si>
  <si>
    <t>B.1.1</t>
  </si>
  <si>
    <t>B.1.2</t>
  </si>
  <si>
    <t>B.1.3</t>
  </si>
  <si>
    <t>B.1.4</t>
  </si>
  <si>
    <t>B.2.1</t>
  </si>
  <si>
    <t>B.2.2</t>
  </si>
  <si>
    <t>B.2.3</t>
  </si>
  <si>
    <t>B.2.4</t>
  </si>
  <si>
    <t>B.3.1</t>
  </si>
  <si>
    <t>C.3.4</t>
  </si>
  <si>
    <t>C.3.5</t>
  </si>
  <si>
    <t>C.3.6</t>
  </si>
  <si>
    <t>C.3.7</t>
  </si>
  <si>
    <t>C.3.8</t>
  </si>
  <si>
    <t>C.3.3</t>
  </si>
  <si>
    <t>C.3.2</t>
  </si>
  <si>
    <t>C.3.1</t>
  </si>
  <si>
    <t>C.2.1</t>
  </si>
  <si>
    <t>C.1.2</t>
  </si>
  <si>
    <t>C.1.1</t>
  </si>
  <si>
    <t>D.2.1</t>
  </si>
  <si>
    <t>D.3.1</t>
  </si>
  <si>
    <t>D.4.1</t>
  </si>
  <si>
    <t>E.1.1</t>
  </si>
  <si>
    <t>E.2.1</t>
  </si>
  <si>
    <t>E.3.1</t>
  </si>
  <si>
    <t>E.4.1</t>
  </si>
  <si>
    <t>E.5.1</t>
  </si>
  <si>
    <t>E.6.1</t>
  </si>
  <si>
    <t>E.6.2</t>
  </si>
  <si>
    <t>E.7.1</t>
  </si>
  <si>
    <t>E.8.1</t>
  </si>
  <si>
    <t>Supplier is not familiar with the requirements of the core competency.</t>
  </si>
  <si>
    <t>Supplier is knowledgeable of the requirements of the core competency, but has no evidence of source documentation, planning, or implementation</t>
  </si>
  <si>
    <t>Supplier is knowledgeable of the requirements, and skilled in the use and implementation of the core competency.  Supplier implementation of the core competency is less than 50% and planning documentation exists for complete (100%) implementation.</t>
  </si>
  <si>
    <t>CRITERIA</t>
  </si>
  <si>
    <t>SCORE</t>
  </si>
  <si>
    <t>SAS EVALUATION SCORING CRITERIA</t>
  </si>
  <si>
    <t>Total Actual:</t>
  </si>
  <si>
    <t>Total Possible:</t>
  </si>
  <si>
    <t>A.2  Support Launch Activities</t>
  </si>
  <si>
    <t>A.3  Manufacturing Quality</t>
  </si>
  <si>
    <t>A.  Quality Management Systems</t>
  </si>
  <si>
    <t>B.  Commercial Systems</t>
  </si>
  <si>
    <t>C.  Materials Systems</t>
  </si>
  <si>
    <t>D.  Engineering Systems</t>
  </si>
  <si>
    <t>D.1  Product Data Management Systems</t>
  </si>
  <si>
    <t>D.3  Innovation</t>
  </si>
  <si>
    <t>D.4  Prototyping</t>
  </si>
  <si>
    <t>E.  Leadership</t>
  </si>
  <si>
    <t>C.2  Electronic Data Management</t>
  </si>
  <si>
    <t>Does the supplier have an understanding of kanban?</t>
  </si>
  <si>
    <t>Does the supplier have an established launch containment plan?</t>
  </si>
  <si>
    <t>Supplier Name</t>
  </si>
  <si>
    <t>Supplier Location</t>
  </si>
  <si>
    <t>Core Competencies / Key Topical Areas</t>
  </si>
  <si>
    <t>Item</t>
  </si>
  <si>
    <t>Issue</t>
  </si>
  <si>
    <t>Action</t>
  </si>
  <si>
    <t>Champion</t>
  </si>
  <si>
    <t>Start Date</t>
  </si>
  <si>
    <t>Comp. Date</t>
  </si>
  <si>
    <t>Target Date</t>
  </si>
  <si>
    <t xml:space="preserve">Key Competency Champion:  </t>
  </si>
  <si>
    <t>Core Competency Champion:</t>
  </si>
  <si>
    <t xml:space="preserve">A.1 Comments - Action Plan Link:  </t>
  </si>
  <si>
    <t xml:space="preserve">A.2 Comments - Action Plan Link:   </t>
  </si>
  <si>
    <t>A.3 Comments - Action Plan Link:</t>
  </si>
  <si>
    <t xml:space="preserve">A.4 Comments - Action Plan Link:  </t>
  </si>
  <si>
    <t xml:space="preserve">A.5 Comments - Action Plan Link:  </t>
  </si>
  <si>
    <t xml:space="preserve">A.6 Comments - Action Plan Link:  </t>
  </si>
  <si>
    <t xml:space="preserve">B.1 Comments - Action Plan Link:  </t>
  </si>
  <si>
    <t xml:space="preserve">B.2 Comments - Action Plan Link:  </t>
  </si>
  <si>
    <t xml:space="preserve">B.3 Comments - Action Plan Link:  </t>
  </si>
  <si>
    <t xml:space="preserve">C.3 Comments - Action Plan Link:  </t>
  </si>
  <si>
    <t xml:space="preserve">C.1 Comments - Action Plan Link:  </t>
  </si>
  <si>
    <t xml:space="preserve">C.2 Comments - Action Plan Link:  </t>
  </si>
  <si>
    <t xml:space="preserve">E.8 Comments - Action Plan Link:  </t>
  </si>
  <si>
    <t xml:space="preserve">E.7 Comments - Action Plan Link:  </t>
  </si>
  <si>
    <t xml:space="preserve">E.6 Comments - Action Plan Link:  </t>
  </si>
  <si>
    <t xml:space="preserve">E.5 Comments - Action Plan Link:  </t>
  </si>
  <si>
    <t xml:space="preserve">E.4 Comments - Action Plan Link:  </t>
  </si>
  <si>
    <t xml:space="preserve">E.3 Comments - Action Plan Link:  </t>
  </si>
  <si>
    <t xml:space="preserve">E.2 Comments - Action Plan Link:  </t>
  </si>
  <si>
    <t xml:space="preserve">E.1 Comments - Action Plan Link:  </t>
  </si>
  <si>
    <t xml:space="preserve">D.4 Comments - Action Plan Link:  </t>
  </si>
  <si>
    <t xml:space="preserve">D.3 Comments - Action Plan Link:  </t>
  </si>
  <si>
    <t xml:space="preserve">D.2 Comments - Action Plan Link:  </t>
  </si>
  <si>
    <t xml:space="preserve">D.1 Comments - Action Plan Link:  </t>
  </si>
  <si>
    <t>Does the supplier have a process to develop and implement product innovation?</t>
  </si>
  <si>
    <t>C.3.9</t>
  </si>
  <si>
    <t>Does the supplier have a process to develop prototypes?</t>
  </si>
  <si>
    <t>D.2.2</t>
  </si>
  <si>
    <t>Purpose:</t>
  </si>
  <si>
    <t>Assessment Method:</t>
  </si>
  <si>
    <t>Does the supplier have a staff resource plan?</t>
  </si>
  <si>
    <t>Section A</t>
  </si>
  <si>
    <t>Section B</t>
  </si>
  <si>
    <t>Section C</t>
  </si>
  <si>
    <t>Section D</t>
  </si>
  <si>
    <t>Section E</t>
  </si>
  <si>
    <t>Primary Area</t>
  </si>
  <si>
    <t>TOP 3 FOCUS - Action Plan</t>
  </si>
  <si>
    <t>Resp.</t>
  </si>
  <si>
    <t>Complete</t>
  </si>
  <si>
    <t>Status</t>
  </si>
  <si>
    <t>Quality Management Systems</t>
  </si>
  <si>
    <t>Commercial Systems</t>
  </si>
  <si>
    <t>Materials Systems</t>
  </si>
  <si>
    <t>Engineering Systems</t>
  </si>
  <si>
    <t>Leadership</t>
  </si>
  <si>
    <t>Updated:</t>
  </si>
  <si>
    <t>A</t>
  </si>
  <si>
    <t>B</t>
  </si>
  <si>
    <t>C</t>
  </si>
  <si>
    <t>Category</t>
  </si>
  <si>
    <t>Supplier is knowledgeable of the requirements, and skilled in the use and implementation of the core competency.  Supplier implementation of the core competency is greater than 50% but less than 75%, and planning documentation exists for complete (100%) implementation.</t>
  </si>
  <si>
    <t>Supplier is knowledgeable of the requirements, and skilled in the use and implementation of the core competency.  Supplier implementation of the core competency is greater than 75% but less than 100%, and planning documentation exists for continuous improvement.</t>
  </si>
  <si>
    <t>POS</t>
  </si>
  <si>
    <t>Sum</t>
  </si>
  <si>
    <t>%</t>
  </si>
  <si>
    <t>Act</t>
  </si>
  <si>
    <t>A.- Quality</t>
  </si>
  <si>
    <t>G</t>
  </si>
  <si>
    <t>Y</t>
  </si>
  <si>
    <t>R</t>
  </si>
  <si>
    <t xml:space="preserve">Act </t>
  </si>
  <si>
    <t>Pos</t>
  </si>
  <si>
    <t>B - Commercial</t>
  </si>
  <si>
    <t>C - Material</t>
  </si>
  <si>
    <t>D - Engineering</t>
  </si>
  <si>
    <t>E - Leadership</t>
  </si>
  <si>
    <t>Min</t>
  </si>
  <si>
    <t>Score</t>
  </si>
  <si>
    <t>Summary</t>
  </si>
  <si>
    <t>&lt;--</t>
  </si>
  <si>
    <t>NA</t>
  </si>
  <si>
    <t>Supplier is knowledgeable of the requirements, and proficient in the use and implementation of the core competency.  Supplier implementation of the core competency in typical areas of focus is 100%. Supplier demonstrates innovative use and benefit of the core competency beyond the typical area of focus.</t>
  </si>
  <si>
    <t xml:space="preserve">Bar chart: </t>
  </si>
  <si>
    <t>&lt; 60%</t>
  </si>
  <si>
    <t>Double Click the required box for a view of the comments for that section</t>
  </si>
  <si>
    <t>Does the supplier utilize statistical methods to identify, contain, and resolve issues.</t>
  </si>
  <si>
    <t>Facility Size:</t>
  </si>
  <si>
    <t># of Employees:</t>
  </si>
  <si>
    <t>Major Products:</t>
  </si>
  <si>
    <t>Major Processes:</t>
  </si>
  <si>
    <t>Age of Facility:</t>
  </si>
  <si>
    <t>Supplier maintains appropriate fire detection and suppression equipment as well as adequate exits?</t>
  </si>
  <si>
    <t>Yes</t>
  </si>
  <si>
    <t>No</t>
  </si>
  <si>
    <t>Corrective Action Plan Due:</t>
  </si>
  <si>
    <t xml:space="preserve">AVG </t>
  </si>
  <si>
    <t>Lowest Score</t>
  </si>
  <si>
    <t>The assessment method is a 5 step process:</t>
  </si>
  <si>
    <t xml:space="preserve">Total </t>
  </si>
  <si>
    <t xml:space="preserve">  Is kanban utilized at this facility?</t>
  </si>
  <si>
    <t xml:space="preserve">Is standardized work the method used to document work processes to improve quality, efficiency, and safety?  </t>
  </si>
  <si>
    <t>Does the supplier have an active Continuous Improvement process to optimize material, throughput labor, and overhead?</t>
  </si>
  <si>
    <t>Does the supplier have materials and product testing capabilities to assure ongoing conformance to material, legal, and performance specifications?</t>
  </si>
  <si>
    <t>Sustainability</t>
  </si>
  <si>
    <t>D.</t>
  </si>
  <si>
    <t>A.</t>
  </si>
  <si>
    <t>B.</t>
  </si>
  <si>
    <t>C.</t>
  </si>
  <si>
    <t>E.</t>
  </si>
  <si>
    <t xml:space="preserve">Supplier Name:  </t>
  </si>
  <si>
    <t xml:space="preserve">Location:  </t>
  </si>
  <si>
    <r>
      <t xml:space="preserve">If the item is not applicable or not audited at the time, please enter NA in the check box. This will re-set the parameters for the audit score and will not effect the result. 
</t>
    </r>
    <r>
      <rPr>
        <b/>
        <sz val="10"/>
        <color indexed="10"/>
        <rFont val="Arial"/>
        <family val="2"/>
      </rPr>
      <t xml:space="preserve">Please note.  </t>
    </r>
    <r>
      <rPr>
        <sz val="10"/>
        <color indexed="10"/>
        <rFont val="Arial"/>
        <family val="2"/>
      </rPr>
      <t>Use NA or na, only - no other characters</t>
    </r>
  </si>
  <si>
    <t>On - Site Survey Date</t>
  </si>
  <si>
    <t>Avg</t>
  </si>
  <si>
    <t>Section F</t>
  </si>
  <si>
    <t xml:space="preserve">               Conclusions / next steps</t>
  </si>
  <si>
    <t>Supplier Self Assessment</t>
  </si>
  <si>
    <t>Summary Score</t>
  </si>
  <si>
    <t>Supplier Individual Development Plan</t>
  </si>
  <si>
    <t>Target</t>
  </si>
  <si>
    <t xml:space="preserve"> = Current Score</t>
  </si>
  <si>
    <t xml:space="preserve">Road Map Owner: </t>
  </si>
  <si>
    <t>C.1.3</t>
  </si>
  <si>
    <t>A set of parameters, (e.g., transport time, lead times, inventory levels, packaging), and internal production requirements, (e.g., supplier constraints, scrap rates set-up times), are integrated into the production planning system automatically and updated at planned intervals.</t>
  </si>
  <si>
    <t>C.2.2</t>
  </si>
  <si>
    <t xml:space="preserve">Documented procedures for all customer interface aspects of the Materials Planning and Logistics process exist (e.g., customer order planning, stock control, packaging procedures and transport management). </t>
  </si>
  <si>
    <t>There shall be a process/method in place to ensure all parts are labeled accurately, at the appropriate time, applied correctly, and identified easily.</t>
  </si>
  <si>
    <t xml:space="preserve">Supplier considers all factors influencing the need for inventory buffers, (e.g., demand variability, process capabilities, internal transport and warehousing situation, customer safety stock requirements, different industrial calendars, etc...). </t>
  </si>
  <si>
    <t xml:space="preserve">A formal engineering change/sign-off review shall exist to ensure that all changes which affect the materials planning and Logistics process are planned, performed and communicated in a synchronized manner, (e.g., process sign-off sheet with Bill of Material (BOM) review, routing changes, effective dates, notification to suppliers, scheduling, shipping). </t>
  </si>
  <si>
    <t xml:space="preserve">There is a procedure to ensure that the suppliers, sub-contractors, and logistics providers give warning if there is a risk that requirements cannot be fulfilled; all significant changes are communicated as soon as they are identified. </t>
  </si>
  <si>
    <t>E.1.2</t>
  </si>
  <si>
    <t>E.1.3</t>
  </si>
  <si>
    <t>E.2  Customer Interface System</t>
  </si>
  <si>
    <t>E.3  Strategic Plan</t>
  </si>
  <si>
    <t>E.5  Quality System Certifications</t>
  </si>
  <si>
    <t>Does the Supplier have 3rd party certification for Quality Systems</t>
  </si>
  <si>
    <t>E.7  Supply Base Management skills</t>
  </si>
  <si>
    <t>A.3.5</t>
  </si>
  <si>
    <t>Are master parts in use and maintained for all critical appearance items?</t>
  </si>
  <si>
    <t>Supplier is ISO 14001 3rd Party Certified?</t>
  </si>
  <si>
    <t xml:space="preserve">Does supplier have a daily start-up routine?    </t>
  </si>
  <si>
    <t>The supplier shall have a process to ensure that any potential problems or deviations from the production plan that could impact the customer operation are communicated internally and to the customer as soon as they are identified.</t>
  </si>
  <si>
    <t>The supplier shall have a procedure for packaging development, coordinated with the Product Approval Process.</t>
  </si>
  <si>
    <t xml:space="preserve">The supplier regularly explores opportunities to improve freight trailer utilization. </t>
  </si>
  <si>
    <t>&gt;= 80%</t>
  </si>
  <si>
    <t>&gt;= 60% &lt; 80%</t>
  </si>
  <si>
    <t>A.1.3</t>
  </si>
  <si>
    <t>Does the supplier identify, categorize, and prioritize problems. Does the supplier adapt the proper methodology to the type of problem, and select the appropriate problem solving tools?</t>
  </si>
  <si>
    <t>A.4.3</t>
  </si>
  <si>
    <t>A.4.4</t>
  </si>
  <si>
    <t>A.3.2</t>
  </si>
  <si>
    <t>A 3.3</t>
  </si>
  <si>
    <t>A.3.6</t>
  </si>
  <si>
    <t>B.1.5</t>
  </si>
  <si>
    <t>Does the supplier participate in cost reduction programs with the Customer? Does the supplier have cost reduction targets established and track performance to plan?</t>
  </si>
  <si>
    <t xml:space="preserve">Does the supplier have defined performance measurables for its suppliers? Does the supplier have a process to evaluate and develop their supply base? </t>
  </si>
  <si>
    <t>E.4  Management Review</t>
  </si>
  <si>
    <t>E.1.4</t>
  </si>
  <si>
    <t>A.1.5</t>
  </si>
  <si>
    <t>A.1.6</t>
  </si>
  <si>
    <t>A.2.2</t>
  </si>
  <si>
    <t>Have current and potential bottlenecks in the manufacturing process been identified with a contingency plan to improve material flow?</t>
  </si>
  <si>
    <t>A.3.7</t>
  </si>
  <si>
    <t>A.3.8</t>
  </si>
  <si>
    <t>A.3.9</t>
  </si>
  <si>
    <t>A.3.10</t>
  </si>
  <si>
    <t>Are inspection stations logically located to prevent the shipment of  nonconforming material?</t>
  </si>
  <si>
    <t>A.3.11</t>
  </si>
  <si>
    <t>A.3.12</t>
  </si>
  <si>
    <t>A.4.6</t>
  </si>
  <si>
    <t>D.2.3</t>
  </si>
  <si>
    <t>A.3.4</t>
  </si>
  <si>
    <t>Is there a suggestion/recognition program in place?</t>
  </si>
  <si>
    <t>Others in attendance (Name, Title, Email)</t>
  </si>
  <si>
    <t xml:space="preserve">Supplier's Main Contact  </t>
  </si>
  <si>
    <t>A.1.8</t>
  </si>
  <si>
    <t>A.1.7</t>
  </si>
  <si>
    <t>Has Supplier's Evaluation Sheet (White Sheet) been completed?</t>
  </si>
  <si>
    <t>A.4  Problem Solving</t>
  </si>
  <si>
    <t>A.5  Quality Roadmap</t>
  </si>
  <si>
    <t>A.6  Warranty</t>
  </si>
  <si>
    <t>B.1  Lean Manufacturing Systems</t>
  </si>
  <si>
    <t>B.2  Just-In-Time (JIT) Principles</t>
  </si>
  <si>
    <t xml:space="preserve">B.3  Cost Reduction </t>
  </si>
  <si>
    <t>The supplier shall perform a comparison of its resources against the customer's long, medium and short-term requirements. The supplier has the process and systems to manage receipts reconciliation.</t>
  </si>
  <si>
    <t>C.1  Release Materials Management Systems</t>
  </si>
  <si>
    <t>C.3  Materials Management</t>
  </si>
  <si>
    <t>D.1.1</t>
  </si>
  <si>
    <t>E.1.5</t>
  </si>
  <si>
    <t>E.1.6</t>
  </si>
  <si>
    <t xml:space="preserve">E.6  Training </t>
  </si>
  <si>
    <t>Key Performance Indicators (KPIs) shall cover objectives for all areas of the Materials Planning and Logistics process. Action plans to improve are in place and documented</t>
  </si>
  <si>
    <t>Does supplier have an Incoming Inspection Process? Is there the proper material handling and identification? Are there actions defined for rejected material?</t>
  </si>
  <si>
    <t>Does the supplier have a process / procedure in place that isolates the effects of known problems from the customer until permanent corrective action is implemented? Is there a process for the collection and utilization of data generated from the containment process?</t>
  </si>
  <si>
    <t>Does supplier have a gage calibration program? Have Gage R &amp; R studies been completed?</t>
  </si>
  <si>
    <t>Does the Process Flow Chart identify receiving, sub-contractor/external activities?</t>
  </si>
  <si>
    <t>Does the supplier identify appropriate error proofing applications for the products? Is there a system to verify the proper performance of error-proofing systems (Use of master or golden samples)?</t>
  </si>
  <si>
    <t>The supplier's material flow is designed to support FIFO where applicable. Is it possible to trace back the traceability from finished product to raw material?</t>
  </si>
  <si>
    <t>Is there a documented procedure for the identification, handling and disposition of rework material? Has rework / scrap / returned goods disposition been identified?</t>
  </si>
  <si>
    <t>A.4.5</t>
  </si>
  <si>
    <t>Is there an active Continuous Improvement plan to reduce high RPN processes (Rolling top 3)?</t>
  </si>
  <si>
    <t>Is Total Productive Maintenance (TPM) evident in the manufacturing process? Are Preventive Maintenance routines completed according to the schedule? Is downtime monitored and are there improvement strategies in place? Does supplier have the minimum requirements in place to execute corrective maintenance?</t>
  </si>
  <si>
    <t>Have clearly marked areas for all material, tools and equipment at each operation been considered?</t>
  </si>
  <si>
    <r>
      <t xml:space="preserve">Are inspection and process areas of adequate size, do they contain adequate lighting, </t>
    </r>
    <r>
      <rPr>
        <sz val="10"/>
        <rFont val="Arial"/>
        <family val="2"/>
      </rPr>
      <t>instructions</t>
    </r>
    <r>
      <rPr>
        <sz val="10"/>
        <color indexed="8"/>
        <rFont val="Arial"/>
        <family val="2"/>
      </rPr>
      <t xml:space="preserve"> and necessary equipment in all stations?</t>
    </r>
  </si>
  <si>
    <r>
      <t xml:space="preserve">Has material been protected from all environmental effects including contamination from overhead or air handling systems (air condition units, etc?) </t>
    </r>
    <r>
      <rPr>
        <sz val="10"/>
        <rFont val="Arial"/>
        <family val="2"/>
      </rPr>
      <t>rust preventive? (if applicable)</t>
    </r>
  </si>
  <si>
    <r>
      <t xml:space="preserve">Are operator instructions in place, complete, and tied to control plans? </t>
    </r>
    <r>
      <rPr>
        <sz val="10"/>
        <rFont val="Arial"/>
        <family val="2"/>
      </rPr>
      <t>Does the operator have knowledge of the instructions in place?</t>
    </r>
  </si>
  <si>
    <t>There are systems in place that facilitate access to manage of all types of inventory  (finished goods, Work-in-Process (WIP), and raw material). There is a process in place to ensure accurate stock balance of all inventory types (e.g., finished goods, scrap). These stock balance figures are accurately updated in a timely manner.</t>
  </si>
  <si>
    <t>Is there a documented procedure for the identification, handling and disposition of nonconforming material?</t>
  </si>
  <si>
    <t>Are customer complaints properly documented? Is the implementation of corrective action on track, to date? Is there a formal process to close customer complaints? Are PFMEA, Control Plans, etc., updated as a result of a customer complaint?</t>
  </si>
  <si>
    <t xml:space="preserve">Conclusion:  </t>
  </si>
  <si>
    <t>F. Hazardous Substances &amp; Conflict Materials</t>
  </si>
  <si>
    <t>F.1  Hazardous Substances</t>
  </si>
  <si>
    <t>F.2  Conflict Materials</t>
  </si>
  <si>
    <t>Supplier</t>
  </si>
  <si>
    <t>Supplier Self-Assessment Indicator</t>
  </si>
  <si>
    <t>F.1.1</t>
  </si>
  <si>
    <t>F.1.2</t>
  </si>
  <si>
    <t>F.1.3</t>
  </si>
  <si>
    <t>F.1.4</t>
  </si>
  <si>
    <t>F.1.5</t>
  </si>
  <si>
    <t>F.1.6</t>
  </si>
  <si>
    <t>F.1.7</t>
  </si>
  <si>
    <t>The supplier has a documented process for evaluating its suppliers and the quality of the hazardous substance data that it receives from its suppliers.  That process includes a risk management plan for those suppliers and associated materials, part or components that are identified as at risk.</t>
  </si>
  <si>
    <t xml:space="preserve">F.1 Comments - Action Plan Link:  </t>
  </si>
  <si>
    <t xml:space="preserve">F.2 Comments - Action Plan Link:  </t>
  </si>
  <si>
    <t>F.2.1</t>
  </si>
  <si>
    <t>F.2.2</t>
  </si>
  <si>
    <t>F.2.3</t>
  </si>
  <si>
    <t>F.2.4</t>
  </si>
  <si>
    <t>F.2.5</t>
  </si>
  <si>
    <t>F.2.6</t>
  </si>
  <si>
    <t>F.2.7</t>
  </si>
  <si>
    <t>F.2.8</t>
  </si>
  <si>
    <t>F.2.10</t>
  </si>
  <si>
    <t>F.2.9</t>
  </si>
  <si>
    <r>
      <rPr>
        <b/>
        <sz val="10"/>
        <rFont val="Arial"/>
        <family val="2"/>
      </rPr>
      <t>NOTE 1</t>
    </r>
    <r>
      <rPr>
        <sz val="10"/>
        <rFont val="Arial"/>
        <family val="2"/>
      </rPr>
      <t>: Hazardous substance: refers to any chemical, chemical compound or material that can pose a risk to the environment or human health</t>
    </r>
  </si>
  <si>
    <r>
      <rPr>
        <b/>
        <sz val="10"/>
        <rFont val="Arial"/>
        <family val="2"/>
      </rPr>
      <t>NOTE 2</t>
    </r>
    <r>
      <rPr>
        <sz val="10"/>
        <rFont val="Arial"/>
        <family val="2"/>
      </rPr>
      <t>: Conflict materials refer to any chemical, chemical compound, substance, part or material that is obtained by means that violate basic human rights and/or are obtained by means that are outside the norms of human society.  Examples of these types of conflict materials would include conflict minerals (such as defined by section 1502 of the Dodd-Frank Act), conflict/blood diamonds etc.</t>
    </r>
  </si>
  <si>
    <t>The supplier requires its direct suppliers to provide conflict free materials</t>
  </si>
  <si>
    <t>The supplier requires its suppliers to fill out a conflict materials reporting template</t>
  </si>
  <si>
    <t>The supplier has  implemented due diligence measures for conflict-free sourcing</t>
  </si>
  <si>
    <t>The supplier verifies the due diligence information received from its suppliers</t>
  </si>
  <si>
    <t>The supplier’s verification process includes corrective action management</t>
  </si>
  <si>
    <t>The supplier requires its direct suppliers to source from smelters validated as compliant to a CFS protocol using the CFS Compliant Smelter List</t>
  </si>
  <si>
    <t>The supplier requests smelter names from its suppliers</t>
  </si>
  <si>
    <t>Self-Assessment Date</t>
  </si>
  <si>
    <t>F.</t>
  </si>
  <si>
    <t>Hazardous Substances &amp; Conflict Materials</t>
  </si>
  <si>
    <t>F - Hazardous Substances and Conflict Materials</t>
  </si>
  <si>
    <t>Step 1: Supplier Pre-Screen / Self Survey: The Survey is sent out prior to the on-site audit to gather pertinent data and assist in the qualification of the supplier(s) to be visited. Allow 2 weeks for supplier to complete survey unless otherwise specified.</t>
  </si>
  <si>
    <t>Step 3: Schedule and conduct On-Site assessment, review critical evidence in the form of documentation, quality records, management metrics, etc. On-site assessment should consist of a plant tour, assess 5s, Operator instructions, Visual Mgt during the plant tour.</t>
  </si>
  <si>
    <t>Supplier allows employees the right to organize and bargain collectively in a manner that is legally compliant. Workers’ representatives are not subject to discrimination and have appropriate access to workplaces necessary to carry out their respective functions?</t>
  </si>
  <si>
    <t>Can the supplier coordinate engineering and design changes in regards to tools, parts, inventory management, sample runs, etc., using appropriate electronic tools?</t>
  </si>
  <si>
    <t xml:space="preserve">The supplier has a process to ensure complete and accurate data content and timely transmission of all Advanced Shipping Notices (ASN). Customer schedule information is automatically integrated into the supplier's releasing system (Use of a Material Requirements Planning System - MRP) to avoid manual transference of data. Supplier is using a formal (ODETTE/AIAG) electronic communication standard (EDI) or any other web based electronic standard. </t>
  </si>
  <si>
    <t>Waste Water Discharges, Green House Gas Emissions and site waste generation is managed according to applicable regulations and to minimize impacts to the environment and community? Supplier has record of all environmental impacts and has defined action plans to reduce environmental impact (Including non-recyclable materials).</t>
  </si>
  <si>
    <t>Regulations are in place to ensure that employees are at least 16 years old, work voluntarily (avoid forced and compulsory labor) and no longer than 60 hours per week (or according to applicable laws)?</t>
  </si>
  <si>
    <t xml:space="preserve">Workers are protected from exposure to significant safety or health hazards within the facility, including offices, operational areas, and company provided housing? Company provides PPE as required. Instructions are posted and training is required to avoid potential risks. </t>
  </si>
  <si>
    <t>E.1  Environmental, Health, Safety and Sustainability</t>
  </si>
  <si>
    <t>Does the supplier have systems in place that support customer defined Metrics? Are these metrics reviewed by upper management? Is there evidence about strategic planning to improve results as needed?</t>
  </si>
  <si>
    <t>Does the strategic plan include sales and growth plan? Does the supplier’s strategic plan drive the operational plan? Is the supplier's strategic plan and operational plan understood and integrated by its operating teams?</t>
  </si>
  <si>
    <t>Does the supplier visit customer facilities on an established schedule (Pro-actively)?</t>
  </si>
  <si>
    <t>Does the supplier have a proactive health and safety plan? Does the supplier measure and utilize a safety incident rate?</t>
  </si>
  <si>
    <t>Are Environmental, Health and Safety audits conducted annually by internal personnel? Are EHS audits conducted based on a schedule by external personnel? Are there KPI's in place? Is there an EHS policy displayed?</t>
  </si>
  <si>
    <t xml:space="preserve">Sustainability. Is there a "Reduce-Reuse-Recycle" philosophy/program in place? Is sustainability included in the KPI's and is there a strategy for continuous improvement? </t>
  </si>
  <si>
    <t>E.8  Supplier Ethics &amp; Business Conduct</t>
  </si>
  <si>
    <t>Does the supplier have a training matrix listing all levels of personnel and their core competencies? Is there a strategic training plan (scheduled)?</t>
  </si>
  <si>
    <t>E.8.2</t>
  </si>
  <si>
    <t>E.8.3</t>
  </si>
  <si>
    <t>E.8.4</t>
  </si>
  <si>
    <t>Are there guidelines/procedures in place to support a Code of Business Conduct, which include, as a minimum: Substance-free and Violent-free workplace, a clear statement about bribe, kickback or other improper payment (in the form of gifts, favors and entertainment) which would violate this requirement, Anti-corruption guidelines (Refer to FCPA and related laws for other countries), Anti-money laundering policies, and Third-Party Engagement policy (refer to 'comments' for this cell)</t>
  </si>
  <si>
    <t>Supplier maintains a workplace free of physical and mental harassment, abuse and discrimination? Are regulations and policies in place?</t>
  </si>
  <si>
    <t xml:space="preserve"> &gt;= 90%</t>
  </si>
  <si>
    <t xml:space="preserve"> &lt; 75%</t>
  </si>
  <si>
    <t xml:space="preserve"> &gt;= 76% &lt; 89%</t>
  </si>
  <si>
    <t>Step 1: Self Assessment Date</t>
  </si>
  <si>
    <t>Step 2: On-Site Survey Date</t>
  </si>
  <si>
    <t>Step 3: Corrective Action Plan Due</t>
  </si>
  <si>
    <t>Step 4: On-site Verification Date</t>
  </si>
  <si>
    <t>N/A</t>
  </si>
  <si>
    <t>Response</t>
  </si>
  <si>
    <t>Element included in system,  execution inadequate and documented evidence missing.</t>
  </si>
  <si>
    <t>Not applicable. If a rating category is not applicable, this category is not considered in the final rating guideline. The guidelines are based on percentage of total points.</t>
  </si>
  <si>
    <r>
      <t>SCORING:</t>
    </r>
    <r>
      <rPr>
        <sz val="16"/>
        <rFont val="Arial"/>
        <family val="2"/>
      </rPr>
      <t xml:space="preserve"> </t>
    </r>
    <r>
      <rPr>
        <sz val="11"/>
        <rFont val="Arial"/>
        <family val="2"/>
      </rPr>
      <t xml:space="preserve">All questions will be viewed with evidence and graded by the comments in each section and per the standard table below.  </t>
    </r>
  </si>
  <si>
    <t>Have all special characteristics been identified on the Process Control Plan and SPC is used to control process?</t>
  </si>
  <si>
    <t>Does the supplier have approved Part Submission Warrants (PPAP submissions) to the latest print revision level?</t>
  </si>
  <si>
    <t>Supplier Self-Audit Scores</t>
  </si>
  <si>
    <t xml:space="preserve">SCORING: All questions will be viewed with evidence and graded by the comments in each section and per the standard table below.  </t>
  </si>
  <si>
    <r>
      <t xml:space="preserve">The supplier’s conflict materials policy is publicly available on your website: Y/N </t>
    </r>
    <r>
      <rPr>
        <b/>
        <sz val="10"/>
        <rFont val="Arial"/>
        <family val="2"/>
      </rPr>
      <t>(Yes= 5, No= 0)</t>
    </r>
  </si>
  <si>
    <r>
      <t xml:space="preserve">The supplier has a policy in place that includes conflict-free sourcing: Y/N </t>
    </r>
    <r>
      <rPr>
        <b/>
        <sz val="10"/>
        <rFont val="Arial"/>
        <family val="2"/>
      </rPr>
      <t>(Yes= 5, No= 0)</t>
    </r>
  </si>
  <si>
    <r>
      <t xml:space="preserve">Is the supplier subject to the SEC Conflict Minerals disclosure requirement rule?: Y/N                    </t>
    </r>
    <r>
      <rPr>
        <b/>
        <sz val="10"/>
        <rFont val="Arial"/>
        <family val="2"/>
      </rPr>
      <t>(Yes = 5, No = 0)</t>
    </r>
  </si>
  <si>
    <r>
      <t xml:space="preserve">Please review all </t>
    </r>
    <r>
      <rPr>
        <b/>
        <sz val="10"/>
        <rFont val="Arial"/>
        <family val="2"/>
      </rPr>
      <t>comments</t>
    </r>
    <r>
      <rPr>
        <sz val="10"/>
        <rFont val="Arial"/>
        <family val="0"/>
      </rPr>
      <t xml:space="preserve"> within each element for further clarification of field </t>
    </r>
    <r>
      <rPr>
        <b/>
        <sz val="10"/>
        <rFont val="Arial"/>
        <family val="2"/>
      </rPr>
      <t>expectations</t>
    </r>
    <r>
      <rPr>
        <sz val="10"/>
        <rFont val="Arial"/>
        <family val="0"/>
      </rPr>
      <t xml:space="preserve">.  All comments are indicated by a </t>
    </r>
    <r>
      <rPr>
        <b/>
        <sz val="10"/>
        <color indexed="10"/>
        <rFont val="Arial"/>
        <family val="2"/>
      </rPr>
      <t>red triangle</t>
    </r>
    <r>
      <rPr>
        <sz val="10"/>
        <rFont val="Arial"/>
        <family val="0"/>
      </rPr>
      <t xml:space="preserve"> located in the upper right hand corner of a field.  You can review a comment by placing the mouse pointer over the cell that requires information. </t>
    </r>
  </si>
  <si>
    <t xml:space="preserve">Quality: </t>
  </si>
  <si>
    <t>Commercial:</t>
  </si>
  <si>
    <t>Material:</t>
  </si>
  <si>
    <t>Engineering:</t>
  </si>
  <si>
    <t>Leadership:</t>
  </si>
  <si>
    <t>Hazardous Substances &amp; Conflict Material:</t>
  </si>
  <si>
    <t xml:space="preserve">General:  </t>
  </si>
  <si>
    <t>Average Score:</t>
  </si>
  <si>
    <t>ON-SITE SUPPLIER ASSESSMENT (OSA)</t>
  </si>
  <si>
    <t>The On-Site Supplier Assessment is divided into 6 main categories (refer to each section below), where the supplier is evaluated for compliance to basic Quality System Standards based on ISO 9001:2008. Go into each category for specific elements to be reviewed during the assessment.</t>
  </si>
  <si>
    <t xml:space="preserve">Action Plans for each subcategory can be assessed in one of two methods.  The first method is to simply locate the appropriate subcategory action plan (e.g. APQP Execution, Support Launch Activities, etc.) on the main category worksheet (e.g., Quality Management Systems, Commercial Systems, Material Systems, Engineering Systems, or Leadership Action Plan) .  The second method takes advantage of the Hyperlink navigation capabilities within Excel.  Just above the comments of any OSA subcategory, there is a statement "x.x Comments - Action Plan Link".  Clicking on this statement (hyperlinks) will take you to the specific action plan for that OSA subcategory.  Returning to your original location in the OSA is as easy as clicking on the Button with the correct label.    </t>
  </si>
  <si>
    <t>Click to go to the Supplier Quality Manual</t>
  </si>
  <si>
    <t xml:space="preserve">A Production Part Approval Process is in use and capable of meeting customer's expectations. Allegion 's recognized format, or equivalent, for part submission process is utilized throughout the organization? </t>
  </si>
  <si>
    <t xml:space="preserve">D.2  Understanding properties of Allegion </t>
  </si>
  <si>
    <t>Does the supplier keep the Allegion properties properly identified and well tracked?</t>
  </si>
  <si>
    <t>Supplier complies with Allegion's Ethics Policy or equivalent policy? Supplier upholds high ethical standards consistent with applicable requirements and prevailing industry practices?</t>
  </si>
  <si>
    <t>The supplier has a documented process for identifying, requesting, capturing and validating hazardous substances data for all of the raw materials, parts and components purchased from its suppliers and used in its finished good products supplied to Allegion.</t>
  </si>
  <si>
    <t>The supplier has a documented process of assessing parts, components and materials supplied to Allegion for the presence of and the amount of hazardous substances</t>
  </si>
  <si>
    <t>The supplier has a documented procedure for identifying those materials that become new hazardous substances as regulations emerge or change.  That procedure must include an action plan identifying what steps must be taken to inform Allegion of the change in the status of the substance and what other supply chain or engineering activities are necessary to mitigate Allegion’s exposure to the hazardous substance</t>
  </si>
  <si>
    <t>The supplier has a defined process that segregates hazardous substances from compliant materials used in Allegion supplied parts.</t>
  </si>
  <si>
    <t>The supplier has a documented procedure for the retention of hazardous substance information that it maintains on parts, materials or components supplied to Allegion and the retention period is consistent with applicable regulations.</t>
  </si>
  <si>
    <t>The supplier can provide full chemical disclosure of parts, materials or components supplied to Allegion: Y/N:  ______  If no, when can full chemical disclosure data be provided? ______________ (Fill the blanks and Use N/A as score)</t>
  </si>
  <si>
    <r>
      <t>On-Site Supplier Assessment</t>
    </r>
  </si>
  <si>
    <t>The On-Site Supplier Assessment (OSA) is used to determine the level of core competencies that are understood and applied.  The proper use of the OSA will ensure and promote consistency between activities and personnel determining core competency conformance.</t>
  </si>
  <si>
    <t>Step 2: Review completed survey at Allegion. Schedule a conference with supplier to review score and identify evidence requirements for On-Site assessment. This step may be waived if supplier is knowledgeable of assessment process and evidence requirements.</t>
  </si>
  <si>
    <t>Allegion</t>
  </si>
  <si>
    <t xml:space="preserve">Allegion on-site auditor:  </t>
  </si>
  <si>
    <t>Is supplier currently supplying material to Allegion?</t>
  </si>
  <si>
    <t>% of Total Sales to Allegion:</t>
  </si>
  <si>
    <t xml:space="preserve">Closing comments completed by Allegion Auditor:  </t>
  </si>
  <si>
    <t>Individual OSA Scores</t>
  </si>
  <si>
    <t>Allegion On-Site OSA Summary Status</t>
  </si>
  <si>
    <t>Allegion Assessment</t>
  </si>
  <si>
    <t>Supplier is ISO9001/TS16949 3rd Party Certified?</t>
  </si>
  <si>
    <t>Does the supplier understand applicable industry standards including but not limited to:
UL, BHMA, CE and AIAG Standards, Control standards, specifications, and incorporate this information into the product design?</t>
  </si>
  <si>
    <t>Allegion Audit Scores</t>
  </si>
  <si>
    <t>CLICK BUTTON TO COMPLETE OVERVIEW</t>
  </si>
  <si>
    <t>CLICK RESPECTIVE BUTTON TO ENTER EACH SURVEY CATEGORY</t>
  </si>
  <si>
    <t>CLICK BUTTON TO ENTER THE ACTION PLANS FOR EACH CATEGORY</t>
  </si>
  <si>
    <t>CLICK BUTTON TO REVIEW OSA RESULTS</t>
  </si>
  <si>
    <t>http://www.allegion.com/suppliers</t>
  </si>
  <si>
    <t>Do Not Use</t>
  </si>
  <si>
    <t>Element included in system, good execution and documented evidence verified</t>
  </si>
  <si>
    <t>Element included in system, execution and documented evidence require Corrective Action Plan</t>
  </si>
  <si>
    <t>Element included in system,  execution and documented evidence missing.</t>
  </si>
  <si>
    <t>Element included in system, good execution and documented evidence verified.</t>
  </si>
  <si>
    <t>Element included in system, execution and documented evidence require Corrective Action Plan.</t>
  </si>
  <si>
    <t>Don Not Use</t>
  </si>
  <si>
    <t xml:space="preserve">  Indicator : Conditionally acceptable, Action Plan required </t>
  </si>
  <si>
    <t xml:space="preserve">  Indicator : Unacceptable, sourcing stopped, Immediate Corrective Action Plan Required</t>
  </si>
  <si>
    <t xml:space="preserve">  Indicator:  and no red flags: Acceptable, no Action Plan required</t>
  </si>
  <si>
    <t xml:space="preserve">  Indicator: Unacceptable, sourcing stopped, Immediate Action Plan Required</t>
  </si>
  <si>
    <t xml:space="preserve">  Indicator: Conditionally acceptable, Action Plan required for questions evaluated &lt; 4 and elements &lt; 80%</t>
  </si>
  <si>
    <t xml:space="preserve">  Indicator= and no red flags: Acceptable, no Action Plan required</t>
  </si>
  <si>
    <t>Step 5: Review supplier action plan and upload completed assessment and action plan to appropriate Data hub Ariba.  If on-site verification is required. Schedule assessment and upload documents after completion of verification assessment.</t>
  </si>
  <si>
    <r>
      <t xml:space="preserve">Step 4: Identify all issues and distribute completed copy of assessment to supplier. Supplier shall develop immediate improvement actions for all scores in </t>
    </r>
    <r>
      <rPr>
        <b/>
        <i/>
        <sz val="10"/>
        <color indexed="10"/>
        <rFont val="Arial"/>
        <family val="2"/>
      </rPr>
      <t>RED</t>
    </r>
    <r>
      <rPr>
        <sz val="10"/>
        <rFont val="Arial"/>
        <family val="2"/>
      </rPr>
      <t xml:space="preserve"> and Corrective Action Plan for scores Yellow.   </t>
    </r>
    <r>
      <rPr>
        <b/>
        <i/>
        <sz val="12"/>
        <color indexed="10"/>
        <rFont val="Arial"/>
        <family val="2"/>
      </rPr>
      <t>Plan is due 30 days post on-site audit or less</t>
    </r>
    <r>
      <rPr>
        <b/>
        <i/>
        <sz val="12"/>
        <rFont val="Arial"/>
        <family val="2"/>
      </rPr>
      <t>. When score is Red immediate containment is required.</t>
    </r>
  </si>
  <si>
    <t>Is there a Quality Management system in place to manage all product data and control documentation? (i.e. drawings, FMEA, material specifications, test specifications, UL certifications, etc)</t>
  </si>
  <si>
    <r>
      <t xml:space="preserve">Does the supplier understand each of the elements required in an Advanced Product Quality Plan (APQP). Are these elements identified and tracked to completion in a Timing Chart? Can the supplier demonstrate the use of Process </t>
    </r>
    <r>
      <rPr>
        <sz val="10"/>
        <rFont val="Arial"/>
        <family val="2"/>
      </rPr>
      <t>Flow</t>
    </r>
    <r>
      <rPr>
        <sz val="10"/>
        <rFont val="Arial"/>
        <family val="0"/>
      </rPr>
      <t xml:space="preserve"> Chart, FMEA, Control Plans? Are they tied numerically to process system document(s)?</t>
    </r>
  </si>
  <si>
    <r>
      <t xml:space="preserve">Is there a Preventive Maintenance Program with spare parts and key equipment identified? </t>
    </r>
    <r>
      <rPr>
        <b/>
        <sz val="10"/>
        <color indexed="10"/>
        <rFont val="Arial"/>
        <family val="2"/>
      </rPr>
      <t>Prov ide names of supplier tracking system and numbering scheme for Allegion owned equipment and tools.</t>
    </r>
  </si>
  <si>
    <r>
      <t xml:space="preserve">Does the supplier have the latest print revisions on file? Are CC/SC  selected if applicable? </t>
    </r>
    <r>
      <rPr>
        <b/>
        <sz val="10"/>
        <color indexed="10"/>
        <rFont val="Arial"/>
        <family val="2"/>
      </rPr>
      <t xml:space="preserve">Include a ist of Part drawings and revision levels in Supplier profile. </t>
    </r>
  </si>
  <si>
    <t>Initial</t>
  </si>
  <si>
    <t xml:space="preserve">Is there evidence of the principles of 5S(or similar) in the manufacturing facility?    </t>
  </si>
  <si>
    <t>Is there evidence that Visual Management is the method used in the manufacturing facility to control and simplify work processes? Example:  Process Work Instructions</t>
  </si>
  <si>
    <t>Does the supplier utilize a one-piece, flow process where possible? Document type of flow.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</si>
</sst>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mmm\-yy;@"/>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106">
    <font>
      <sz val="10"/>
      <name val="Arial"/>
      <family val="0"/>
    </font>
    <font>
      <sz val="11"/>
      <color indexed="8"/>
      <name val="Calibri"/>
      <family val="2"/>
    </font>
    <font>
      <b/>
      <sz val="10"/>
      <name val="Arial"/>
      <family val="2"/>
    </font>
    <font>
      <b/>
      <sz val="14"/>
      <name val="Arial"/>
      <family val="2"/>
    </font>
    <font>
      <sz val="12"/>
      <name val="Arial"/>
      <family val="2"/>
    </font>
    <font>
      <b/>
      <sz val="16"/>
      <name val="Arial"/>
      <family val="2"/>
    </font>
    <font>
      <sz val="8"/>
      <name val="Arial"/>
      <family val="2"/>
    </font>
    <font>
      <b/>
      <sz val="12"/>
      <name val="Arial"/>
      <family val="2"/>
    </font>
    <font>
      <sz val="8"/>
      <name val="Tahoma"/>
      <family val="2"/>
    </font>
    <font>
      <b/>
      <sz val="8"/>
      <name val="Tahoma"/>
      <family val="2"/>
    </font>
    <font>
      <sz val="14"/>
      <name val="Arial"/>
      <family val="2"/>
    </font>
    <font>
      <b/>
      <i/>
      <sz val="12"/>
      <name val="Arial"/>
      <family val="2"/>
    </font>
    <font>
      <sz val="16"/>
      <name val="Arial"/>
      <family val="2"/>
    </font>
    <font>
      <sz val="20"/>
      <name val="Arial"/>
      <family val="2"/>
    </font>
    <font>
      <sz val="14"/>
      <color indexed="9"/>
      <name val="Arial"/>
      <family val="2"/>
    </font>
    <font>
      <b/>
      <i/>
      <sz val="14"/>
      <name val="Arial"/>
      <family val="2"/>
    </font>
    <font>
      <u val="single"/>
      <sz val="10"/>
      <color indexed="12"/>
      <name val="Arial"/>
      <family val="2"/>
    </font>
    <font>
      <b/>
      <u val="single"/>
      <sz val="10"/>
      <color indexed="10"/>
      <name val="Arial"/>
      <family val="2"/>
    </font>
    <font>
      <b/>
      <sz val="10"/>
      <color indexed="10"/>
      <name val="Arial"/>
      <family val="2"/>
    </font>
    <font>
      <b/>
      <sz val="8"/>
      <name val="Arial"/>
      <family val="2"/>
    </font>
    <font>
      <b/>
      <sz val="10"/>
      <color indexed="8"/>
      <name val="Arial"/>
      <family val="2"/>
    </font>
    <font>
      <sz val="9"/>
      <name val="Arial"/>
      <family val="2"/>
    </font>
    <font>
      <sz val="10"/>
      <color indexed="10"/>
      <name val="Arial"/>
      <family val="2"/>
    </font>
    <font>
      <b/>
      <u val="single"/>
      <sz val="14"/>
      <name val="Arial"/>
      <family val="2"/>
    </font>
    <font>
      <u val="single"/>
      <sz val="12"/>
      <name val="Arial"/>
      <family val="2"/>
    </font>
    <font>
      <sz val="22"/>
      <name val="Arial"/>
      <family val="2"/>
    </font>
    <font>
      <b/>
      <sz val="10"/>
      <name val="Tahoma"/>
      <family val="2"/>
    </font>
    <font>
      <sz val="10"/>
      <name val="Tahoma"/>
      <family val="2"/>
    </font>
    <font>
      <b/>
      <i/>
      <sz val="10"/>
      <name val="Arial"/>
      <family val="2"/>
    </font>
    <font>
      <sz val="10"/>
      <color indexed="9"/>
      <name val="Arial"/>
      <family val="2"/>
    </font>
    <font>
      <b/>
      <sz val="10"/>
      <color indexed="9"/>
      <name val="Arial"/>
      <family val="2"/>
    </font>
    <font>
      <b/>
      <sz val="11"/>
      <color indexed="9"/>
      <name val="Arial"/>
      <family val="2"/>
    </font>
    <font>
      <sz val="10"/>
      <color indexed="8"/>
      <name val="Arial"/>
      <family val="2"/>
    </font>
    <font>
      <b/>
      <sz val="14"/>
      <color indexed="9"/>
      <name val="Arial"/>
      <family val="2"/>
    </font>
    <font>
      <b/>
      <i/>
      <sz val="16"/>
      <name val="Arial"/>
      <family val="2"/>
    </font>
    <font>
      <b/>
      <sz val="11"/>
      <name val="Arial"/>
      <family val="2"/>
    </font>
    <font>
      <b/>
      <i/>
      <sz val="12"/>
      <color indexed="10"/>
      <name val="Arial"/>
      <family val="2"/>
    </font>
    <font>
      <b/>
      <i/>
      <sz val="10"/>
      <color indexed="10"/>
      <name val="Arial"/>
      <family val="2"/>
    </font>
    <font>
      <b/>
      <sz val="18"/>
      <color indexed="9"/>
      <name val="Arial"/>
      <family val="2"/>
    </font>
    <font>
      <b/>
      <u val="single"/>
      <sz val="18"/>
      <color indexed="9"/>
      <name val="Arial"/>
      <family val="2"/>
    </font>
    <font>
      <sz val="12"/>
      <color indexed="9"/>
      <name val="Arial"/>
      <family val="2"/>
    </font>
    <font>
      <b/>
      <sz val="12"/>
      <color indexed="9"/>
      <name val="Arial"/>
      <family val="2"/>
    </font>
    <font>
      <b/>
      <u val="single"/>
      <sz val="20"/>
      <color indexed="9"/>
      <name val="Arial"/>
      <family val="2"/>
    </font>
    <font>
      <b/>
      <sz val="20"/>
      <color indexed="9"/>
      <name val="Arial"/>
      <family val="2"/>
    </font>
    <font>
      <b/>
      <sz val="16"/>
      <color indexed="9"/>
      <name val="Arial"/>
      <family val="2"/>
    </font>
    <font>
      <sz val="16"/>
      <color indexed="9"/>
      <name val="Arial"/>
      <family val="2"/>
    </font>
    <font>
      <b/>
      <sz val="24"/>
      <color indexed="9"/>
      <name val="Arial"/>
      <family val="2"/>
    </font>
    <font>
      <b/>
      <sz val="26"/>
      <color indexed="9"/>
      <name val="Arial"/>
      <family val="2"/>
    </font>
    <font>
      <sz val="10"/>
      <color indexed="30"/>
      <name val="Arial"/>
      <family val="2"/>
    </font>
    <font>
      <b/>
      <sz val="10"/>
      <color indexed="30"/>
      <name val="Arial"/>
      <family val="2"/>
    </font>
    <font>
      <b/>
      <sz val="9"/>
      <color indexed="30"/>
      <name val="Arial"/>
      <family val="2"/>
    </font>
    <font>
      <b/>
      <sz val="10"/>
      <color indexed="30"/>
      <name val="Arial Narrow"/>
      <family val="2"/>
    </font>
    <font>
      <b/>
      <sz val="10"/>
      <color indexed="56"/>
      <name val="Arial"/>
      <family val="2"/>
    </font>
    <font>
      <sz val="11"/>
      <name val="Arial"/>
      <family val="2"/>
    </font>
    <font>
      <b/>
      <sz val="9"/>
      <name val="Arial"/>
      <family val="2"/>
    </font>
    <font>
      <sz val="9"/>
      <name val="Tahoma"/>
      <family val="2"/>
    </font>
    <font>
      <b/>
      <sz val="9"/>
      <name val="Tahoma"/>
      <family val="2"/>
    </font>
    <font>
      <b/>
      <sz val="9"/>
      <color indexed="12"/>
      <name val="Tahoma"/>
      <family val="2"/>
    </font>
    <font>
      <b/>
      <sz val="9"/>
      <color indexed="10"/>
      <name val="Tahoma"/>
      <family val="2"/>
    </font>
    <font>
      <sz val="9"/>
      <color indexed="9"/>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22"/>
      <color indexed="9"/>
      <name val="Arial"/>
      <family val="2"/>
    </font>
    <font>
      <sz val="12"/>
      <color indexed="8"/>
      <name val="Arial"/>
      <family val="0"/>
    </font>
    <font>
      <b/>
      <sz val="8"/>
      <color indexed="8"/>
      <name val="Arial"/>
      <family val="0"/>
    </font>
    <font>
      <b/>
      <sz val="16"/>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theme="0"/>
      <name val="Arial"/>
      <family val="2"/>
    </font>
    <font>
      <b/>
      <sz val="18"/>
      <color theme="0"/>
      <name val="Arial"/>
      <family val="2"/>
    </font>
    <font>
      <b/>
      <sz val="22"/>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47"/>
        <bgColor indexed="64"/>
      </patternFill>
    </fill>
    <fill>
      <patternFill patternType="solid">
        <fgColor rgb="FF69478C"/>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theme="0" tint="-0.4999699890613556"/>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medium"/>
      <right style="thin"/>
      <top style="thin"/>
      <bottom style="thin"/>
    </border>
    <border>
      <left style="thin"/>
      <right style="medium"/>
      <top style="thin"/>
      <bottom style="thin"/>
    </border>
    <border>
      <left style="medium"/>
      <right/>
      <top style="medium"/>
      <bottom/>
    </border>
    <border>
      <left style="medium"/>
      <right/>
      <top style="thin"/>
      <bottom style="thin"/>
    </border>
    <border>
      <left/>
      <right/>
      <top style="medium"/>
      <bottom style="medium"/>
    </border>
    <border>
      <left style="thin"/>
      <right style="thin"/>
      <top style="medium"/>
      <bottom style="mediu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thin"/>
      <right/>
      <top/>
      <bottom style="thin"/>
    </border>
    <border>
      <left style="thin"/>
      <right style="medium"/>
      <top/>
      <bottom style="thin"/>
    </border>
    <border>
      <left style="thin"/>
      <right style="thin"/>
      <top style="thin"/>
      <bottom/>
    </border>
    <border>
      <left/>
      <right/>
      <top/>
      <bottom style="medium"/>
    </border>
    <border>
      <left/>
      <right/>
      <top style="thin"/>
      <bottom style="thin"/>
    </border>
    <border>
      <left/>
      <right/>
      <top style="thin"/>
      <bottom/>
    </border>
    <border>
      <left/>
      <right style="thick"/>
      <top/>
      <bottom/>
    </border>
    <border>
      <left/>
      <right style="thick"/>
      <top/>
      <bottom style="thick"/>
    </border>
    <border>
      <left style="thick"/>
      <right/>
      <top/>
      <bottom/>
    </border>
    <border>
      <left style="thick"/>
      <right/>
      <top style="thin"/>
      <bottom style="thin"/>
    </border>
    <border>
      <left style="thin"/>
      <right style="medium"/>
      <top style="medium"/>
      <bottom style="thin"/>
    </border>
    <border>
      <left style="thin"/>
      <right style="thick"/>
      <top style="thin"/>
      <bottom style="thin"/>
    </border>
    <border>
      <left style="thin"/>
      <right/>
      <top/>
      <bottom/>
    </border>
    <border>
      <left/>
      <right style="thin"/>
      <top style="medium"/>
      <bottom style="medium"/>
    </border>
    <border>
      <left/>
      <right/>
      <top style="medium"/>
      <bottom/>
    </border>
    <border>
      <left style="thick"/>
      <right/>
      <top style="medium"/>
      <bottom style="medium"/>
    </border>
    <border>
      <left/>
      <right/>
      <top/>
      <bottom style="thick"/>
    </border>
    <border>
      <left style="medium"/>
      <right/>
      <top/>
      <bottom/>
    </border>
    <border>
      <left/>
      <right style="medium"/>
      <top/>
      <bottom/>
    </border>
    <border>
      <left style="medium"/>
      <right style="thin"/>
      <top style="thin"/>
      <bottom style="medium"/>
    </border>
    <border>
      <left style="thin"/>
      <right/>
      <top style="thin"/>
      <bottom style="medium"/>
    </border>
    <border>
      <left style="thin"/>
      <right style="medium"/>
      <top style="thin"/>
      <bottom style="medium"/>
    </border>
    <border>
      <left style="thick"/>
      <right/>
      <top/>
      <bottom style="thick"/>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right/>
      <top/>
      <bottom style="thin"/>
    </border>
    <border>
      <left/>
      <right style="thin"/>
      <top style="thin"/>
      <bottom style="thin"/>
    </border>
    <border>
      <left style="thick"/>
      <right/>
      <top style="thick"/>
      <bottom/>
    </border>
    <border>
      <left/>
      <right style="thick"/>
      <top style="thick"/>
      <bottom/>
    </border>
    <border>
      <left style="thick"/>
      <right/>
      <top style="medium"/>
      <bottom/>
    </border>
    <border>
      <left/>
      <right/>
      <top style="thick"/>
      <bottom/>
    </border>
    <border>
      <left style="thin">
        <color indexed="8"/>
      </left>
      <right style="thin"/>
      <top style="medium"/>
      <bottom style="medium"/>
    </border>
    <border>
      <left style="thick">
        <color indexed="17"/>
      </left>
      <right/>
      <top/>
      <bottom/>
    </border>
    <border>
      <left style="thick">
        <color indexed="17"/>
      </left>
      <right/>
      <top style="medium"/>
      <bottom style="medium"/>
    </border>
    <border>
      <left style="thin"/>
      <right style="thin"/>
      <top style="medium"/>
      <bottom style="thin"/>
    </border>
    <border>
      <left style="medium"/>
      <right style="thin"/>
      <top style="medium"/>
      <bottom style="thin"/>
    </border>
    <border>
      <left style="medium"/>
      <right style="thin"/>
      <top style="medium"/>
      <bottom style="medium"/>
    </border>
    <border>
      <left style="medium"/>
      <right style="thin"/>
      <top/>
      <bottom style="thin"/>
    </border>
    <border>
      <left style="medium"/>
      <right/>
      <top style="medium"/>
      <bottom style="thin"/>
    </border>
    <border>
      <left/>
      <right style="thin"/>
      <top style="medium"/>
      <bottom style="thin"/>
    </border>
    <border>
      <left/>
      <right style="medium"/>
      <top style="medium"/>
      <bottom style="medium"/>
    </border>
    <border>
      <left/>
      <right style="thin"/>
      <top style="thin"/>
      <bottom style="medium"/>
    </border>
    <border>
      <left/>
      <right style="thick"/>
      <top style="medium"/>
      <bottom style="medium"/>
    </border>
    <border>
      <left style="thin"/>
      <right style="thick"/>
      <top style="medium"/>
      <bottom style="thin"/>
    </border>
    <border>
      <left style="thin"/>
      <right style="thick"/>
      <top style="thin"/>
      <bottom style="medium"/>
    </border>
    <border>
      <left style="thin"/>
      <right style="thick"/>
      <top style="medium"/>
      <bottom style="medium"/>
    </border>
    <border>
      <left style="thin"/>
      <right style="thick"/>
      <top/>
      <bottom style="thin"/>
    </border>
    <border>
      <left style="medium"/>
      <right/>
      <top style="medium"/>
      <bottom style="medium"/>
    </border>
    <border>
      <left style="medium"/>
      <right/>
      <top style="thin"/>
      <bottom style="medium"/>
    </border>
    <border>
      <left style="medium"/>
      <right style="thin"/>
      <top/>
      <bottom/>
    </border>
    <border>
      <left style="thin"/>
      <right style="thick"/>
      <top/>
      <bottom/>
    </border>
    <border>
      <left style="thin"/>
      <right style="medium"/>
      <top/>
      <bottom/>
    </border>
    <border>
      <left/>
      <right style="medium"/>
      <top/>
      <bottom style="medium"/>
    </border>
    <border>
      <left style="thick"/>
      <right/>
      <top/>
      <bottom style="medium"/>
    </border>
    <border>
      <left/>
      <right style="thin"/>
      <top/>
      <bottom style="thick"/>
    </border>
    <border>
      <left/>
      <right style="medium"/>
      <top style="thin"/>
      <bottom style="thin"/>
    </border>
    <border>
      <left/>
      <right style="medium"/>
      <top style="thin"/>
      <bottom/>
    </border>
    <border>
      <left>
        <color indexed="63"/>
      </left>
      <right style="thick"/>
      <top>
        <color indexed="63"/>
      </top>
      <bottom style="thin"/>
    </border>
    <border>
      <left style="medium"/>
      <right style="thin"/>
      <top style="medium"/>
      <bottom/>
    </border>
    <border>
      <left style="thin"/>
      <right style="medium"/>
      <top style="medium"/>
      <bottom/>
    </border>
    <border>
      <left style="medium"/>
      <right style="thin"/>
      <top style="thin"/>
      <bottom/>
    </border>
    <border>
      <left style="thin"/>
      <right style="medium"/>
      <top style="thin"/>
      <bottom/>
    </border>
    <border>
      <left style="medium"/>
      <right style="thin"/>
      <top style="thin"/>
      <bottom style="thick"/>
    </border>
    <border>
      <left style="thin"/>
      <right style="medium"/>
      <top style="thin"/>
      <bottom style="thick"/>
    </border>
    <border>
      <left style="medium"/>
      <right/>
      <top style="thin"/>
      <bottom style="thick"/>
    </border>
    <border>
      <left/>
      <right style="medium"/>
      <top/>
      <bottom style="thin"/>
    </border>
    <border>
      <left style="medium"/>
      <right/>
      <top/>
      <bottom style="medium"/>
    </border>
    <border>
      <left style="thin"/>
      <right style="thin"/>
      <top style="thin"/>
      <bottom style="thick"/>
    </border>
    <border>
      <left style="thin"/>
      <right style="thick"/>
      <top style="thin"/>
      <bottom style="thick"/>
    </border>
    <border>
      <left/>
      <right style="thin"/>
      <top style="thin"/>
      <bottom style="thick"/>
    </border>
    <border>
      <left/>
      <right style="medium"/>
      <top style="medium"/>
      <bottom/>
    </border>
    <border>
      <left style="thin"/>
      <right style="thin"/>
      <top style="medium"/>
      <botto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thick"/>
      <right/>
      <top/>
      <bottom style="thin"/>
    </border>
    <border>
      <left style="thick"/>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907">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wrapText="1"/>
    </xf>
    <xf numFmtId="0" fontId="4" fillId="0" borderId="0" xfId="0" applyFont="1" applyAlignment="1">
      <alignment/>
    </xf>
    <xf numFmtId="0" fontId="7" fillId="0" borderId="0" xfId="0" applyFont="1" applyAlignment="1">
      <alignment/>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0" fillId="0" borderId="0" xfId="0" applyAlignment="1" applyProtection="1">
      <alignment/>
      <protection locked="0"/>
    </xf>
    <xf numFmtId="0" fontId="0" fillId="0" borderId="0" xfId="0" applyAlignment="1" applyProtection="1">
      <alignment wrapText="1"/>
      <protection locked="0"/>
    </xf>
    <xf numFmtId="0" fontId="1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left" wrapText="1"/>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2" fillId="0" borderId="0" xfId="0" applyFont="1" applyAlignment="1" applyProtection="1">
      <alignment/>
      <protection/>
    </xf>
    <xf numFmtId="0" fontId="0" fillId="0" borderId="13" xfId="0" applyFont="1" applyBorder="1" applyAlignment="1" applyProtection="1">
      <alignment horizontal="center"/>
      <protection/>
    </xf>
    <xf numFmtId="2" fontId="10" fillId="0" borderId="14"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33" borderId="15" xfId="0" applyFont="1" applyFill="1" applyBorder="1" applyAlignment="1" applyProtection="1">
      <alignment horizontal="center"/>
      <protection/>
    </xf>
    <xf numFmtId="1" fontId="2" fillId="33" borderId="15" xfId="0" applyNumberFormat="1" applyFont="1" applyFill="1" applyBorder="1" applyAlignment="1" applyProtection="1">
      <alignment horizontal="center"/>
      <protection/>
    </xf>
    <xf numFmtId="0" fontId="0" fillId="0" borderId="16" xfId="0" applyBorder="1" applyAlignment="1" applyProtection="1">
      <alignment horizontal="center"/>
      <protection/>
    </xf>
    <xf numFmtId="0" fontId="2" fillId="33" borderId="17" xfId="0" applyFont="1" applyFill="1" applyBorder="1" applyAlignment="1" applyProtection="1">
      <alignment horizontal="center"/>
      <protection/>
    </xf>
    <xf numFmtId="0" fontId="0" fillId="0" borderId="18" xfId="0"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33" borderId="19"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1" fontId="7" fillId="33" borderId="15" xfId="0" applyNumberFormat="1" applyFont="1" applyFill="1" applyBorder="1" applyAlignment="1" applyProtection="1">
      <alignment horizontal="center"/>
      <protection/>
    </xf>
    <xf numFmtId="0" fontId="7" fillId="33" borderId="15" xfId="0" applyFont="1" applyFill="1" applyBorder="1" applyAlignment="1" applyProtection="1">
      <alignment horizontal="center"/>
      <protection/>
    </xf>
    <xf numFmtId="0" fontId="7" fillId="33" borderId="23" xfId="0" applyFont="1" applyFill="1" applyBorder="1" applyAlignment="1" applyProtection="1">
      <alignment horizont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17" xfId="0"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11" fillId="34" borderId="0" xfId="0" applyFont="1" applyFill="1" applyBorder="1" applyAlignment="1" applyProtection="1">
      <alignment/>
      <protection/>
    </xf>
    <xf numFmtId="0" fontId="4" fillId="34" borderId="0" xfId="0" applyFont="1" applyFill="1" applyBorder="1" applyAlignment="1" applyProtection="1">
      <alignment/>
      <protection/>
    </xf>
    <xf numFmtId="0" fontId="0" fillId="34" borderId="26"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0" xfId="0" applyFill="1" applyBorder="1" applyAlignment="1" applyProtection="1">
      <alignment horizontal="center"/>
      <protection/>
    </xf>
    <xf numFmtId="0" fontId="2" fillId="34" borderId="0" xfId="0" applyFont="1" applyFill="1" applyBorder="1" applyAlignment="1" applyProtection="1">
      <alignment horizontal="left"/>
      <protection/>
    </xf>
    <xf numFmtId="0" fontId="0" fillId="34" borderId="0" xfId="0" applyFill="1" applyBorder="1" applyAlignment="1" applyProtection="1">
      <alignment/>
      <protection/>
    </xf>
    <xf numFmtId="0" fontId="6" fillId="34" borderId="0" xfId="0" applyFont="1" applyFill="1" applyBorder="1" applyAlignment="1" applyProtection="1">
      <alignment horizontal="left"/>
      <protection/>
    </xf>
    <xf numFmtId="0" fontId="0" fillId="34" borderId="0" xfId="0" applyFill="1" applyBorder="1" applyAlignment="1" applyProtection="1">
      <alignment horizontal="right"/>
      <protection/>
    </xf>
    <xf numFmtId="0" fontId="0" fillId="34" borderId="0" xfId="0" applyFill="1" applyBorder="1" applyAlignment="1" applyProtection="1">
      <alignment horizontal="left"/>
      <protection/>
    </xf>
    <xf numFmtId="0" fontId="0" fillId="34" borderId="27" xfId="0" applyFill="1" applyBorder="1" applyAlignment="1" applyProtection="1">
      <alignment/>
      <protection/>
    </xf>
    <xf numFmtId="0" fontId="0" fillId="34" borderId="0" xfId="0" applyFill="1" applyBorder="1" applyAlignment="1" applyProtection="1">
      <alignment vertical="center"/>
      <protection/>
    </xf>
    <xf numFmtId="0" fontId="3" fillId="34" borderId="28" xfId="0" applyFont="1" applyFill="1" applyBorder="1" applyAlignment="1" applyProtection="1">
      <alignment vertical="center"/>
      <protection/>
    </xf>
    <xf numFmtId="0" fontId="0" fillId="34" borderId="28" xfId="0" applyFill="1" applyBorder="1" applyAlignment="1" applyProtection="1">
      <alignment vertical="center"/>
      <protection/>
    </xf>
    <xf numFmtId="0" fontId="3" fillId="34" borderId="0" xfId="0" applyFont="1" applyFill="1" applyBorder="1" applyAlignment="1" applyProtection="1">
      <alignment/>
      <protection/>
    </xf>
    <xf numFmtId="0" fontId="0" fillId="34" borderId="28" xfId="0" applyFill="1" applyBorder="1" applyAlignment="1" applyProtection="1">
      <alignment horizontal="left" vertical="center"/>
      <protection/>
    </xf>
    <xf numFmtId="0" fontId="0" fillId="0" borderId="19" xfId="0"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0" borderId="19" xfId="61" applyNumberFormat="1" applyFont="1" applyBorder="1" applyAlignment="1" applyProtection="1" quotePrefix="1">
      <alignment horizontal="center" vertical="center"/>
      <protection/>
    </xf>
    <xf numFmtId="9" fontId="0" fillId="0" borderId="19" xfId="61" applyFont="1" applyBorder="1" applyAlignment="1" applyProtection="1" quotePrefix="1">
      <alignment horizontal="center" vertical="center"/>
      <protection/>
    </xf>
    <xf numFmtId="0" fontId="0" fillId="36" borderId="0" xfId="0" applyFill="1" applyBorder="1" applyAlignment="1" applyProtection="1">
      <alignment horizontal="center" vertical="center"/>
      <protection/>
    </xf>
    <xf numFmtId="0" fontId="0" fillId="34" borderId="0" xfId="0" applyFont="1" applyFill="1" applyBorder="1" applyAlignment="1" applyProtection="1">
      <alignment horizontal="left" vertical="center"/>
      <protection/>
    </xf>
    <xf numFmtId="0" fontId="0" fillId="37" borderId="0" xfId="0"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1" fontId="2" fillId="34" borderId="19" xfId="0" applyNumberFormat="1" applyFont="1" applyFill="1" applyBorder="1" applyAlignment="1" applyProtection="1">
      <alignment horizontal="center" vertical="center"/>
      <protection/>
    </xf>
    <xf numFmtId="0" fontId="0" fillId="34" borderId="29" xfId="0" applyFill="1" applyBorder="1" applyAlignment="1" applyProtection="1">
      <alignment/>
      <protection/>
    </xf>
    <xf numFmtId="0" fontId="0" fillId="34" borderId="30" xfId="0" applyFill="1" applyBorder="1" applyAlignment="1" applyProtection="1">
      <alignment vertical="center"/>
      <protection/>
    </xf>
    <xf numFmtId="0" fontId="0" fillId="34" borderId="30" xfId="0" applyFill="1" applyBorder="1" applyAlignment="1" applyProtection="1">
      <alignment/>
      <protection/>
    </xf>
    <xf numFmtId="0" fontId="0" fillId="34" borderId="31" xfId="0" applyFill="1" applyBorder="1" applyAlignment="1" applyProtection="1">
      <alignment/>
      <protection/>
    </xf>
    <xf numFmtId="0" fontId="0" fillId="0" borderId="12" xfId="0" applyBorder="1" applyAlignment="1" applyProtection="1">
      <alignment horizontal="center" vertical="center"/>
      <protection/>
    </xf>
    <xf numFmtId="0" fontId="13" fillId="0" borderId="0" xfId="0" applyFont="1" applyBorder="1" applyAlignment="1" applyProtection="1">
      <alignment vertical="center"/>
      <protection/>
    </xf>
    <xf numFmtId="0" fontId="0" fillId="34" borderId="32" xfId="0"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4" xfId="0" applyFont="1" applyBorder="1" applyAlignment="1" applyProtection="1">
      <alignment horizontal="center"/>
      <protection/>
    </xf>
    <xf numFmtId="0" fontId="0" fillId="34" borderId="32" xfId="0" applyFill="1" applyBorder="1" applyAlignment="1" applyProtection="1">
      <alignment/>
      <protection/>
    </xf>
    <xf numFmtId="0" fontId="0" fillId="34" borderId="0" xfId="0" applyFill="1" applyBorder="1" applyAlignment="1" applyProtection="1">
      <alignment/>
      <protection locked="0"/>
    </xf>
    <xf numFmtId="0" fontId="0" fillId="34" borderId="30" xfId="0"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0" xfId="0" applyFill="1" applyBorder="1" applyAlignment="1" applyProtection="1">
      <alignment horizontal="center" vertical="center"/>
      <protection locked="0"/>
    </xf>
    <xf numFmtId="0" fontId="0" fillId="34" borderId="19" xfId="0" applyFill="1" applyBorder="1" applyAlignment="1" applyProtection="1">
      <alignment horizontal="center" vertical="center" wrapText="1"/>
      <protection locked="0"/>
    </xf>
    <xf numFmtId="0" fontId="0" fillId="34" borderId="0" xfId="0" applyFill="1" applyBorder="1" applyAlignment="1" applyProtection="1">
      <alignment vertical="center"/>
      <protection locked="0"/>
    </xf>
    <xf numFmtId="0" fontId="0" fillId="34" borderId="30"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2" fillId="34" borderId="0" xfId="0" applyFont="1" applyFill="1" applyBorder="1" applyAlignment="1" applyProtection="1">
      <alignment vertical="center"/>
      <protection locked="0"/>
    </xf>
    <xf numFmtId="0" fontId="0" fillId="34" borderId="31" xfId="0" applyFill="1" applyBorder="1" applyAlignment="1" applyProtection="1">
      <alignment vertical="center"/>
      <protection locked="0"/>
    </xf>
    <xf numFmtId="0" fontId="2" fillId="34" borderId="30" xfId="0" applyFont="1" applyFill="1" applyBorder="1" applyAlignment="1" applyProtection="1">
      <alignment vertical="center"/>
      <protection locked="0"/>
    </xf>
    <xf numFmtId="0" fontId="0" fillId="34" borderId="0" xfId="0" applyFill="1" applyAlignment="1">
      <alignment/>
    </xf>
    <xf numFmtId="0" fontId="6" fillId="34" borderId="36" xfId="0" applyFont="1" applyFill="1" applyBorder="1" applyAlignment="1" applyProtection="1">
      <alignment horizontal="left"/>
      <protection/>
    </xf>
    <xf numFmtId="0" fontId="2" fillId="34" borderId="0" xfId="0" applyFont="1" applyFill="1" applyAlignment="1" applyProtection="1">
      <alignment/>
      <protection/>
    </xf>
    <xf numFmtId="0" fontId="0" fillId="34" borderId="0" xfId="0" applyFont="1" applyFill="1" applyBorder="1" applyAlignment="1" applyProtection="1">
      <alignment/>
      <protection/>
    </xf>
    <xf numFmtId="1" fontId="6" fillId="34" borderId="0" xfId="0"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6" fillId="34" borderId="0" xfId="0" applyFont="1" applyFill="1" applyBorder="1" applyAlignment="1" applyProtection="1">
      <alignment horizontal="center" vertical="top"/>
      <protection/>
    </xf>
    <xf numFmtId="1" fontId="6" fillId="34" borderId="0" xfId="0" applyNumberFormat="1" applyFont="1" applyFill="1" applyBorder="1" applyAlignment="1" applyProtection="1">
      <alignment horizontal="center" vertical="top"/>
      <protection/>
    </xf>
    <xf numFmtId="0" fontId="6" fillId="34" borderId="27" xfId="0" applyFont="1" applyFill="1" applyBorder="1" applyAlignment="1" applyProtection="1">
      <alignment horizontal="center" vertical="top"/>
      <protection/>
    </xf>
    <xf numFmtId="1" fontId="6" fillId="34" borderId="27" xfId="0" applyNumberFormat="1" applyFont="1" applyFill="1" applyBorder="1" applyAlignment="1" applyProtection="1">
      <alignment horizontal="center" vertical="top"/>
      <protection/>
    </xf>
    <xf numFmtId="0" fontId="0" fillId="34" borderId="15" xfId="0" applyFill="1" applyBorder="1" applyAlignment="1" applyProtection="1">
      <alignment horizontal="center"/>
      <protection/>
    </xf>
    <xf numFmtId="0" fontId="6" fillId="34" borderId="37" xfId="0" applyFont="1" applyFill="1" applyBorder="1" applyAlignment="1" applyProtection="1">
      <alignment horizontal="center"/>
      <protection/>
    </xf>
    <xf numFmtId="0" fontId="6" fillId="34" borderId="16" xfId="0" applyFont="1" applyFill="1" applyBorder="1" applyAlignment="1" applyProtection="1">
      <alignment horizontal="center"/>
      <protection/>
    </xf>
    <xf numFmtId="0" fontId="6" fillId="34" borderId="15"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38" xfId="0" applyFill="1" applyBorder="1" applyAlignment="1" applyProtection="1">
      <alignment/>
      <protection/>
    </xf>
    <xf numFmtId="0" fontId="0" fillId="34" borderId="15" xfId="0" applyFill="1" applyBorder="1" applyAlignment="1" applyProtection="1">
      <alignment/>
      <protection/>
    </xf>
    <xf numFmtId="0" fontId="2" fillId="33" borderId="15" xfId="0" applyFont="1" applyFill="1" applyBorder="1" applyAlignment="1" applyProtection="1">
      <alignment horizontal="left"/>
      <protection/>
    </xf>
    <xf numFmtId="0" fontId="6" fillId="34" borderId="0" xfId="0" applyFont="1" applyFill="1" applyBorder="1" applyAlignment="1" applyProtection="1">
      <alignment horizontal="left" vertical="top"/>
      <protection/>
    </xf>
    <xf numFmtId="0" fontId="6" fillId="34" borderId="27" xfId="0" applyFont="1" applyFill="1" applyBorder="1" applyAlignment="1" applyProtection="1">
      <alignment horizontal="left" vertical="top"/>
      <protection/>
    </xf>
    <xf numFmtId="0" fontId="6" fillId="34" borderId="0" xfId="0" applyFont="1" applyFill="1" applyBorder="1" applyAlignment="1" applyProtection="1">
      <alignment/>
      <protection/>
    </xf>
    <xf numFmtId="0" fontId="6" fillId="34" borderId="27" xfId="0" applyFont="1" applyFill="1" applyBorder="1" applyAlignment="1" applyProtection="1">
      <alignment/>
      <protection/>
    </xf>
    <xf numFmtId="0" fontId="0" fillId="34" borderId="0" xfId="0" applyFill="1" applyBorder="1" applyAlignment="1" applyProtection="1" quotePrefix="1">
      <alignment horizontal="right"/>
      <protection/>
    </xf>
    <xf numFmtId="0" fontId="2" fillId="34" borderId="30" xfId="0" applyFont="1" applyFill="1" applyBorder="1" applyAlignment="1" applyProtection="1">
      <alignment/>
      <protection/>
    </xf>
    <xf numFmtId="0" fontId="2" fillId="33" borderId="39" xfId="0" applyFont="1" applyFill="1" applyBorder="1" applyAlignment="1" applyProtection="1">
      <alignment horizontal="left"/>
      <protection/>
    </xf>
    <xf numFmtId="0" fontId="2" fillId="34" borderId="30" xfId="0" applyFont="1" applyFill="1" applyBorder="1" applyAlignment="1" applyProtection="1" quotePrefix="1">
      <alignment/>
      <protection/>
    </xf>
    <xf numFmtId="0" fontId="7" fillId="33" borderId="39" xfId="0" applyFont="1" applyFill="1" applyBorder="1" applyAlignment="1" applyProtection="1">
      <alignment horizontal="left"/>
      <protection/>
    </xf>
    <xf numFmtId="0" fontId="0" fillId="34" borderId="40" xfId="0" applyFill="1" applyBorder="1" applyAlignment="1" applyProtection="1">
      <alignment/>
      <protection/>
    </xf>
    <xf numFmtId="0" fontId="2" fillId="34" borderId="31" xfId="0" applyFont="1" applyFill="1" applyBorder="1" applyAlignment="1" applyProtection="1">
      <alignment/>
      <protection/>
    </xf>
    <xf numFmtId="0" fontId="0" fillId="34" borderId="0" xfId="0" applyFont="1" applyFill="1" applyAlignment="1">
      <alignment/>
    </xf>
    <xf numFmtId="0" fontId="0" fillId="34" borderId="0" xfId="0" applyFont="1" applyFill="1" applyBorder="1" applyAlignment="1" applyProtection="1">
      <alignment/>
      <protection/>
    </xf>
    <xf numFmtId="0" fontId="0" fillId="34" borderId="19"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xf>
    <xf numFmtId="0" fontId="29" fillId="0" borderId="0" xfId="0" applyFont="1" applyAlignment="1" applyProtection="1">
      <alignment horizontal="center"/>
      <protection locked="0"/>
    </xf>
    <xf numFmtId="0" fontId="11" fillId="34" borderId="41" xfId="0" applyFont="1" applyFill="1" applyBorder="1" applyAlignment="1" applyProtection="1">
      <alignment/>
      <protection/>
    </xf>
    <xf numFmtId="0" fontId="4" fillId="34" borderId="42" xfId="0" applyFont="1" applyFill="1" applyBorder="1" applyAlignment="1" applyProtection="1">
      <alignment/>
      <protection/>
    </xf>
    <xf numFmtId="0" fontId="0" fillId="34" borderId="14" xfId="0" applyFill="1" applyBorder="1" applyAlignment="1" applyProtection="1">
      <alignment horizontal="center" vertical="center"/>
      <protection/>
    </xf>
    <xf numFmtId="2" fontId="0" fillId="0" borderId="12" xfId="0" applyNumberFormat="1" applyBorder="1" applyAlignment="1" applyProtection="1">
      <alignment horizontal="center" vertical="center"/>
      <protection/>
    </xf>
    <xf numFmtId="1" fontId="2" fillId="33" borderId="15" xfId="0" applyNumberFormat="1" applyFont="1" applyFill="1" applyBorder="1" applyAlignment="1" applyProtection="1">
      <alignment horizontal="center" vertical="top"/>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15" fontId="0" fillId="0" borderId="20" xfId="0" applyNumberFormat="1" applyFont="1" applyBorder="1" applyAlignment="1" applyProtection="1">
      <alignment horizontal="left" vertical="top" wrapText="1"/>
      <protection locked="0"/>
    </xf>
    <xf numFmtId="15" fontId="0" fillId="0" borderId="45"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10" fillId="34" borderId="0" xfId="0" applyFont="1" applyFill="1" applyBorder="1" applyAlignment="1" applyProtection="1">
      <alignment/>
      <protection/>
    </xf>
    <xf numFmtId="0" fontId="10" fillId="34" borderId="30" xfId="0" applyFont="1" applyFill="1" applyBorder="1" applyAlignment="1" applyProtection="1">
      <alignment/>
      <protection/>
    </xf>
    <xf numFmtId="0" fontId="7" fillId="34" borderId="32" xfId="0" applyFont="1" applyFill="1" applyBorder="1" applyAlignment="1" applyProtection="1">
      <alignment/>
      <protection/>
    </xf>
    <xf numFmtId="0" fontId="2" fillId="34" borderId="0"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4" fillId="0" borderId="0" xfId="0" applyFont="1" applyAlignment="1" applyProtection="1">
      <alignment/>
      <protection/>
    </xf>
    <xf numFmtId="0" fontId="0" fillId="34" borderId="0" xfId="0" applyFill="1" applyBorder="1" applyAlignment="1" applyProtection="1">
      <alignment vertical="center" wrapText="1"/>
      <protection/>
    </xf>
    <xf numFmtId="0" fontId="0" fillId="34" borderId="30" xfId="0"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0" fillId="34" borderId="32" xfId="0" applyFill="1" applyBorder="1" applyAlignment="1" applyProtection="1">
      <alignment vertical="center" wrapText="1"/>
      <protection/>
    </xf>
    <xf numFmtId="0" fontId="2" fillId="34" borderId="32" xfId="0" applyFont="1" applyFill="1" applyBorder="1" applyAlignment="1" applyProtection="1">
      <alignment vertical="center"/>
      <protection/>
    </xf>
    <xf numFmtId="0" fontId="32" fillId="34" borderId="32" xfId="0" applyFont="1" applyFill="1" applyBorder="1" applyAlignment="1" applyProtection="1">
      <alignment/>
      <protection/>
    </xf>
    <xf numFmtId="0" fontId="32" fillId="34" borderId="0" xfId="0" applyFont="1" applyFill="1" applyAlignment="1" applyProtection="1">
      <alignment/>
      <protection/>
    </xf>
    <xf numFmtId="0" fontId="32" fillId="34" borderId="0" xfId="0" applyFont="1" applyFill="1" applyAlignment="1" applyProtection="1">
      <alignment wrapText="1"/>
      <protection/>
    </xf>
    <xf numFmtId="0" fontId="0" fillId="34" borderId="32" xfId="0"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46" xfId="0" applyFill="1" applyBorder="1" applyAlignment="1" applyProtection="1">
      <alignment/>
      <protection/>
    </xf>
    <xf numFmtId="0" fontId="3" fillId="34" borderId="0" xfId="0" applyFont="1" applyFill="1" applyBorder="1" applyAlignment="1" applyProtection="1">
      <alignment horizontal="center" vertical="center"/>
      <protection/>
    </xf>
    <xf numFmtId="0" fontId="2" fillId="34" borderId="32" xfId="0" applyFont="1" applyFill="1" applyBorder="1" applyAlignment="1" applyProtection="1">
      <alignment horizontal="left" vertical="center"/>
      <protection/>
    </xf>
    <xf numFmtId="0" fontId="21" fillId="34" borderId="0" xfId="0" applyFont="1" applyFill="1" applyBorder="1" applyAlignment="1" applyProtection="1">
      <alignment vertical="center" wrapText="1"/>
      <protection/>
    </xf>
    <xf numFmtId="0" fontId="0" fillId="34" borderId="0" xfId="0" applyFill="1" applyAlignment="1" applyProtection="1">
      <alignment/>
      <protection/>
    </xf>
    <xf numFmtId="0" fontId="0" fillId="34" borderId="0" xfId="0" applyFont="1" applyFill="1" applyBorder="1" applyAlignment="1" applyProtection="1">
      <alignment horizontal="centerContinuous"/>
      <protection/>
    </xf>
    <xf numFmtId="0" fontId="2" fillId="34" borderId="32" xfId="0" applyFont="1" applyFill="1" applyBorder="1" applyAlignment="1" applyProtection="1">
      <alignment horizontal="left"/>
      <protection/>
    </xf>
    <xf numFmtId="0" fontId="0" fillId="34" borderId="32" xfId="0" applyFont="1" applyFill="1" applyBorder="1" applyAlignment="1" applyProtection="1">
      <alignment vertical="center"/>
      <protection/>
    </xf>
    <xf numFmtId="0" fontId="0" fillId="34" borderId="32" xfId="0" applyFont="1" applyFill="1" applyBorder="1" applyAlignment="1" applyProtection="1">
      <alignment horizontal="lef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right" vertical="center"/>
      <protection/>
    </xf>
    <xf numFmtId="0" fontId="2" fillId="34" borderId="32" xfId="0" applyFont="1" applyFill="1" applyBorder="1" applyAlignment="1" applyProtection="1">
      <alignment/>
      <protection/>
    </xf>
    <xf numFmtId="0" fontId="0" fillId="34" borderId="32" xfId="0" applyFill="1" applyBorder="1" applyAlignment="1" applyProtection="1">
      <alignment/>
      <protection/>
    </xf>
    <xf numFmtId="0" fontId="0" fillId="34" borderId="32" xfId="0" applyFill="1" applyBorder="1" applyAlignment="1" applyProtection="1">
      <alignment horizontal="left" indent="1"/>
      <protection/>
    </xf>
    <xf numFmtId="0" fontId="0" fillId="34" borderId="0" xfId="0" applyFill="1" applyBorder="1" applyAlignment="1" applyProtection="1">
      <alignment wrapText="1"/>
      <protection/>
    </xf>
    <xf numFmtId="0" fontId="2" fillId="34" borderId="32" xfId="58" applyFont="1" applyFill="1" applyBorder="1" applyAlignment="1" applyProtection="1">
      <alignment vertical="center"/>
      <protection/>
    </xf>
    <xf numFmtId="0" fontId="0" fillId="34" borderId="0" xfId="58" applyFill="1" applyBorder="1" applyAlignment="1" applyProtection="1">
      <alignment vertical="center"/>
      <protection/>
    </xf>
    <xf numFmtId="0" fontId="0" fillId="34" borderId="32" xfId="58" applyFont="1" applyFill="1" applyBorder="1" applyAlignment="1" applyProtection="1">
      <alignment vertical="center"/>
      <protection/>
    </xf>
    <xf numFmtId="0" fontId="0" fillId="34" borderId="0" xfId="58" applyFont="1" applyFill="1" applyBorder="1" applyAlignment="1" applyProtection="1">
      <alignment vertical="center" wrapText="1"/>
      <protection/>
    </xf>
    <xf numFmtId="0" fontId="0" fillId="34" borderId="32" xfId="58" applyFill="1" applyBorder="1" applyAlignment="1" applyProtection="1">
      <alignment vertical="center"/>
      <protection/>
    </xf>
    <xf numFmtId="0" fontId="0" fillId="34" borderId="32" xfId="58" applyFill="1" applyBorder="1" applyAlignment="1" applyProtection="1">
      <alignment horizontal="left" vertical="center"/>
      <protection/>
    </xf>
    <xf numFmtId="0" fontId="0" fillId="0" borderId="0" xfId="0" applyAlignment="1" applyProtection="1">
      <alignment/>
      <protection/>
    </xf>
    <xf numFmtId="0" fontId="0" fillId="0" borderId="0" xfId="0" applyFill="1" applyAlignment="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center"/>
      <protection locked="0"/>
    </xf>
    <xf numFmtId="0" fontId="0" fillId="34" borderId="0" xfId="0" applyFont="1" applyFill="1" applyBorder="1" applyAlignment="1" applyProtection="1">
      <alignment vertical="center"/>
      <protection locked="0"/>
    </xf>
    <xf numFmtId="0" fontId="0" fillId="34" borderId="0" xfId="0" applyFont="1" applyFill="1" applyBorder="1" applyAlignment="1" applyProtection="1">
      <alignment horizontal="center" vertical="center"/>
      <protection locked="0"/>
    </xf>
    <xf numFmtId="0" fontId="2" fillId="34" borderId="30" xfId="0" applyFont="1" applyFill="1" applyBorder="1" applyAlignment="1" applyProtection="1">
      <alignment horizontal="left" vertical="center"/>
      <protection locked="0"/>
    </xf>
    <xf numFmtId="0" fontId="0" fillId="34" borderId="32" xfId="0" applyFont="1" applyFill="1" applyBorder="1" applyAlignment="1" applyProtection="1">
      <alignment vertical="center"/>
      <protection locked="0"/>
    </xf>
    <xf numFmtId="0" fontId="0" fillId="34" borderId="30" xfId="0" applyFont="1" applyFill="1" applyBorder="1" applyAlignment="1" applyProtection="1">
      <alignment vertical="center"/>
      <protection locked="0"/>
    </xf>
    <xf numFmtId="0" fontId="0" fillId="34" borderId="0" xfId="0" applyFill="1" applyBorder="1" applyAlignment="1" applyProtection="1">
      <alignment wrapText="1"/>
      <protection locked="0"/>
    </xf>
    <xf numFmtId="0" fontId="0" fillId="0" borderId="0" xfId="0" applyBorder="1" applyAlignment="1" applyProtection="1">
      <alignment wrapText="1"/>
      <protection locked="0"/>
    </xf>
    <xf numFmtId="0" fontId="0" fillId="34" borderId="30" xfId="0" applyFill="1" applyBorder="1" applyAlignment="1" applyProtection="1">
      <alignmen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Font="1" applyAlignment="1" applyProtection="1">
      <alignment horizontal="left" vertical="top"/>
      <protection locked="0"/>
    </xf>
    <xf numFmtId="0" fontId="0" fillId="34" borderId="0" xfId="0" applyFont="1" applyFill="1" applyBorder="1" applyAlignment="1" applyProtection="1">
      <alignment wrapText="1"/>
      <protection/>
    </xf>
    <xf numFmtId="0" fontId="6" fillId="34" borderId="0" xfId="0" applyFont="1" applyFill="1" applyBorder="1" applyAlignment="1" applyProtection="1">
      <alignment horizontal="left" vertical="center"/>
      <protection/>
    </xf>
    <xf numFmtId="0" fontId="0" fillId="0" borderId="0" xfId="57" applyProtection="1">
      <alignment/>
      <protection locked="0"/>
    </xf>
    <xf numFmtId="0" fontId="0" fillId="0" borderId="0" xfId="57" applyAlignment="1" applyProtection="1">
      <alignment wrapText="1"/>
      <protection locked="0"/>
    </xf>
    <xf numFmtId="164" fontId="2" fillId="0" borderId="10" xfId="58" applyNumberFormat="1" applyFont="1" applyBorder="1" applyAlignment="1" applyProtection="1">
      <alignment horizontal="center" vertical="center"/>
      <protection locked="0"/>
    </xf>
    <xf numFmtId="0" fontId="0" fillId="0" borderId="47" xfId="57" applyBorder="1" applyAlignment="1" applyProtection="1">
      <alignment horizontal="center" vertical="center" wrapText="1"/>
      <protection locked="0"/>
    </xf>
    <xf numFmtId="1" fontId="2" fillId="0" borderId="36" xfId="57" applyNumberFormat="1" applyFont="1" applyBorder="1" applyAlignment="1" applyProtection="1">
      <alignment horizontal="center" vertical="center" wrapText="1"/>
      <protection locked="0"/>
    </xf>
    <xf numFmtId="0" fontId="0" fillId="0" borderId="48" xfId="57" applyFont="1" applyFill="1" applyBorder="1" applyAlignment="1" applyProtection="1">
      <alignment vertical="center" wrapText="1"/>
      <protection locked="0"/>
    </xf>
    <xf numFmtId="0" fontId="0" fillId="0" borderId="0" xfId="57" applyFont="1" applyAlignment="1" applyProtection="1">
      <alignment horizontal="center" vertical="center"/>
      <protection locked="0"/>
    </xf>
    <xf numFmtId="166" fontId="0" fillId="0" borderId="47" xfId="57" applyNumberFormat="1" applyFont="1" applyBorder="1" applyAlignment="1" applyProtection="1">
      <alignment horizontal="center" vertical="center" wrapText="1"/>
      <protection locked="0"/>
    </xf>
    <xf numFmtId="166" fontId="0" fillId="0" borderId="47" xfId="57" applyNumberFormat="1" applyBorder="1" applyAlignment="1" applyProtection="1">
      <alignment horizontal="center" vertical="center" wrapText="1"/>
      <protection locked="0"/>
    </xf>
    <xf numFmtId="9" fontId="0" fillId="0" borderId="47" xfId="57" applyNumberFormat="1" applyFont="1" applyBorder="1" applyAlignment="1" applyProtection="1">
      <alignment horizontal="center" vertical="center" wrapText="1"/>
      <protection locked="0"/>
    </xf>
    <xf numFmtId="0" fontId="0" fillId="0" borderId="49" xfId="57" applyFont="1" applyFill="1" applyBorder="1" applyAlignment="1" applyProtection="1">
      <alignment vertical="center" wrapText="1"/>
      <protection locked="0"/>
    </xf>
    <xf numFmtId="0" fontId="0" fillId="0" borderId="47" xfId="57" applyFont="1" applyBorder="1" applyAlignment="1" applyProtection="1">
      <alignment horizontal="center" vertical="center" wrapText="1"/>
      <protection locked="0"/>
    </xf>
    <xf numFmtId="0" fontId="0" fillId="0" borderId="18" xfId="57" applyBorder="1" applyAlignment="1" applyProtection="1">
      <alignment horizontal="center" vertical="center" wrapText="1"/>
      <protection locked="0"/>
    </xf>
    <xf numFmtId="1" fontId="2" fillId="0" borderId="24" xfId="57" applyNumberFormat="1" applyFont="1" applyBorder="1" applyAlignment="1" applyProtection="1">
      <alignment horizontal="center" vertical="center" wrapText="1"/>
      <protection locked="0"/>
    </xf>
    <xf numFmtId="0" fontId="0" fillId="0" borderId="50" xfId="57" applyFont="1" applyFill="1" applyBorder="1" applyAlignment="1" applyProtection="1">
      <alignment vertical="center" wrapText="1"/>
      <protection locked="0"/>
    </xf>
    <xf numFmtId="0" fontId="0" fillId="0" borderId="18" xfId="57" applyFont="1" applyBorder="1" applyAlignment="1" applyProtection="1">
      <alignment horizontal="center" vertical="center" wrapText="1"/>
      <protection locked="0"/>
    </xf>
    <xf numFmtId="166" fontId="0" fillId="0" borderId="18" xfId="57" applyNumberFormat="1" applyFont="1" applyBorder="1" applyAlignment="1" applyProtection="1">
      <alignment horizontal="center" vertical="center" wrapText="1"/>
      <protection locked="0"/>
    </xf>
    <xf numFmtId="9" fontId="0" fillId="0" borderId="18" xfId="57" applyNumberFormat="1" applyFont="1" applyBorder="1" applyAlignment="1" applyProtection="1">
      <alignment horizontal="center" vertical="center" wrapText="1"/>
      <protection locked="0"/>
    </xf>
    <xf numFmtId="1" fontId="2" fillId="0" borderId="0" xfId="57" applyNumberFormat="1" applyFont="1" applyBorder="1" applyAlignment="1" applyProtection="1">
      <alignment horizontal="center" vertical="center" wrapText="1"/>
      <protection locked="0"/>
    </xf>
    <xf numFmtId="0" fontId="0" fillId="0" borderId="48" xfId="58" applyBorder="1" applyAlignment="1" applyProtection="1">
      <alignment vertical="center"/>
      <protection locked="0"/>
    </xf>
    <xf numFmtId="0" fontId="0" fillId="0" borderId="49" xfId="58" applyBorder="1" applyAlignment="1" applyProtection="1">
      <alignment vertical="center"/>
      <protection locked="0"/>
    </xf>
    <xf numFmtId="0" fontId="0" fillId="0" borderId="50" xfId="57" applyFill="1" applyBorder="1" applyAlignment="1" applyProtection="1">
      <alignment vertical="center" wrapText="1"/>
      <protection locked="0"/>
    </xf>
    <xf numFmtId="9" fontId="0" fillId="0" borderId="47" xfId="57" applyNumberFormat="1" applyBorder="1" applyAlignment="1" applyProtection="1">
      <alignment horizontal="center" vertical="center" wrapText="1"/>
      <protection locked="0"/>
    </xf>
    <xf numFmtId="0" fontId="0" fillId="0" borderId="48" xfId="57" applyFill="1" applyBorder="1" applyAlignment="1" applyProtection="1">
      <alignment vertical="center"/>
      <protection locked="0"/>
    </xf>
    <xf numFmtId="0" fontId="0" fillId="0" borderId="49" xfId="57" applyFill="1" applyBorder="1" applyAlignment="1" applyProtection="1">
      <alignment vertical="center" wrapText="1"/>
      <protection locked="0"/>
    </xf>
    <xf numFmtId="166" fontId="0" fillId="0" borderId="18" xfId="57" applyNumberFormat="1" applyBorder="1" applyAlignment="1" applyProtection="1">
      <alignment horizontal="center" vertical="center" wrapText="1"/>
      <protection locked="0"/>
    </xf>
    <xf numFmtId="0" fontId="0" fillId="0" borderId="48" xfId="57" applyFill="1" applyBorder="1" applyAlignment="1" applyProtection="1">
      <alignment vertical="center" wrapText="1"/>
      <protection locked="0"/>
    </xf>
    <xf numFmtId="0" fontId="0" fillId="0" borderId="49" xfId="57" applyFill="1" applyBorder="1" applyAlignment="1" applyProtection="1">
      <alignment vertical="center"/>
      <protection locked="0"/>
    </xf>
    <xf numFmtId="0" fontId="2" fillId="0" borderId="51" xfId="57" applyFont="1" applyBorder="1" applyAlignment="1" applyProtection="1">
      <alignment horizontal="center" vertical="center" wrapText="1"/>
      <protection locked="0"/>
    </xf>
    <xf numFmtId="0" fontId="0" fillId="0" borderId="0" xfId="57" applyFill="1" applyAlignment="1" applyProtection="1">
      <alignment vertical="center" wrapText="1"/>
      <protection locked="0"/>
    </xf>
    <xf numFmtId="0" fontId="2" fillId="0" borderId="36" xfId="57" applyFont="1" applyBorder="1" applyAlignment="1" applyProtection="1">
      <alignment horizontal="center" vertical="center" wrapText="1"/>
      <protection locked="0"/>
    </xf>
    <xf numFmtId="0" fontId="0" fillId="0" borderId="0" xfId="57" applyFill="1" applyAlignment="1" applyProtection="1">
      <alignment vertical="center"/>
      <protection locked="0"/>
    </xf>
    <xf numFmtId="0" fontId="0" fillId="0" borderId="18" xfId="57" applyBorder="1" applyAlignment="1" applyProtection="1">
      <alignment horizontal="center" vertical="center"/>
      <protection locked="0"/>
    </xf>
    <xf numFmtId="0" fontId="2" fillId="0" borderId="24" xfId="57" applyFont="1" applyBorder="1" applyAlignment="1" applyProtection="1">
      <alignment horizontal="center" vertical="center"/>
      <protection locked="0"/>
    </xf>
    <xf numFmtId="0" fontId="0" fillId="0" borderId="50" xfId="57" applyBorder="1" applyAlignment="1" applyProtection="1">
      <alignment vertical="center"/>
      <protection locked="0"/>
    </xf>
    <xf numFmtId="0" fontId="0" fillId="0" borderId="18" xfId="57" applyFont="1" applyBorder="1" applyAlignment="1" applyProtection="1">
      <alignment horizontal="center" vertical="center"/>
      <protection locked="0"/>
    </xf>
    <xf numFmtId="166" fontId="0" fillId="0" borderId="18" xfId="57" applyNumberFormat="1" applyBorder="1" applyAlignment="1" applyProtection="1">
      <alignment horizontal="center" vertical="center"/>
      <protection locked="0"/>
    </xf>
    <xf numFmtId="0" fontId="0" fillId="0" borderId="24" xfId="57" applyFont="1" applyBorder="1" applyAlignment="1" applyProtection="1">
      <alignment horizontal="center" vertical="center"/>
      <protection locked="0"/>
    </xf>
    <xf numFmtId="166" fontId="0" fillId="0" borderId="52" xfId="57" applyNumberFormat="1" applyBorder="1" applyAlignment="1" applyProtection="1">
      <alignment horizontal="center" vertical="center"/>
      <protection locked="0"/>
    </xf>
    <xf numFmtId="0" fontId="0" fillId="0" borderId="50" xfId="57" applyBorder="1" applyAlignment="1" applyProtection="1">
      <alignment horizontal="center" vertical="center"/>
      <protection locked="0"/>
    </xf>
    <xf numFmtId="0" fontId="20" fillId="0" borderId="10" xfId="57" applyFont="1" applyFill="1" applyBorder="1" applyAlignment="1" applyProtection="1">
      <alignment horizontal="centerContinuous" wrapText="1"/>
      <protection locked="0"/>
    </xf>
    <xf numFmtId="0" fontId="20" fillId="0" borderId="53" xfId="57" applyFont="1" applyFill="1" applyBorder="1" applyAlignment="1" applyProtection="1">
      <alignment wrapText="1"/>
      <protection locked="0"/>
    </xf>
    <xf numFmtId="166" fontId="20" fillId="0" borderId="28" xfId="57" applyNumberFormat="1" applyFont="1" applyFill="1" applyBorder="1" applyAlignment="1" applyProtection="1">
      <alignment horizontal="center" wrapText="1"/>
      <protection locked="0"/>
    </xf>
    <xf numFmtId="0" fontId="20" fillId="0" borderId="53" xfId="57" applyFont="1" applyFill="1" applyBorder="1" applyAlignment="1" applyProtection="1">
      <alignment horizontal="center" wrapText="1"/>
      <protection locked="0"/>
    </xf>
    <xf numFmtId="0" fontId="2" fillId="0" borderId="0" xfId="57" applyFont="1" applyProtection="1">
      <alignment/>
      <protection locked="0"/>
    </xf>
    <xf numFmtId="0" fontId="0" fillId="0" borderId="0" xfId="57" applyAlignment="1" applyProtection="1">
      <alignment horizontal="center"/>
      <protection locked="0"/>
    </xf>
    <xf numFmtId="166" fontId="0" fillId="0" borderId="0" xfId="57" applyNumberFormat="1" applyAlignment="1" applyProtection="1">
      <alignment horizontal="center"/>
      <protection locked="0"/>
    </xf>
    <xf numFmtId="0" fontId="0" fillId="39" borderId="0" xfId="57" applyFill="1" applyProtection="1">
      <alignment/>
      <protection/>
    </xf>
    <xf numFmtId="0" fontId="0" fillId="39" borderId="0" xfId="57" applyFill="1" applyAlignment="1" applyProtection="1">
      <alignment horizontal="center"/>
      <protection/>
    </xf>
    <xf numFmtId="166" fontId="0" fillId="39" borderId="0" xfId="57" applyNumberFormat="1" applyFill="1" applyAlignment="1" applyProtection="1">
      <alignment horizontal="center"/>
      <protection/>
    </xf>
    <xf numFmtId="0" fontId="30" fillId="39" borderId="10" xfId="57" applyFont="1" applyFill="1" applyBorder="1" applyAlignment="1" applyProtection="1">
      <alignment horizontal="center" vertical="center" wrapText="1"/>
      <protection/>
    </xf>
    <xf numFmtId="9" fontId="2" fillId="0" borderId="10" xfId="61" applyFont="1" applyBorder="1" applyAlignment="1" applyProtection="1">
      <alignment horizontal="center" vertical="center"/>
      <protection/>
    </xf>
    <xf numFmtId="0" fontId="33" fillId="39" borderId="10" xfId="57" applyFont="1" applyFill="1" applyBorder="1" applyAlignment="1" applyProtection="1">
      <alignment horizontal="left" vertical="center"/>
      <protection/>
    </xf>
    <xf numFmtId="0" fontId="31" fillId="39" borderId="10" xfId="57" applyFont="1" applyFill="1" applyBorder="1" applyAlignment="1" applyProtection="1">
      <alignment horizontal="centerContinuous" vertical="center"/>
      <protection/>
    </xf>
    <xf numFmtId="0" fontId="31" fillId="39" borderId="28" xfId="57" applyFont="1" applyFill="1" applyBorder="1" applyAlignment="1" applyProtection="1">
      <alignment horizontal="centerContinuous" vertical="center"/>
      <protection/>
    </xf>
    <xf numFmtId="166" fontId="31" fillId="39" borderId="28" xfId="57" applyNumberFormat="1" applyFont="1" applyFill="1" applyBorder="1" applyAlignment="1" applyProtection="1">
      <alignment horizontal="centerContinuous" vertical="center"/>
      <protection/>
    </xf>
    <xf numFmtId="0" fontId="31" fillId="39" borderId="53" xfId="57" applyFont="1" applyFill="1" applyBorder="1" applyAlignment="1" applyProtection="1">
      <alignment horizontal="centerContinuous" vertical="center"/>
      <protection/>
    </xf>
    <xf numFmtId="0" fontId="20" fillId="33" borderId="19" xfId="57" applyFont="1" applyFill="1" applyBorder="1" applyAlignment="1" applyProtection="1">
      <alignment horizontal="center" vertical="center" wrapText="1"/>
      <protection/>
    </xf>
    <xf numFmtId="166" fontId="20" fillId="33" borderId="19" xfId="57" applyNumberFormat="1" applyFont="1" applyFill="1" applyBorder="1" applyAlignment="1" applyProtection="1">
      <alignment horizontal="center" vertical="center" wrapText="1"/>
      <protection/>
    </xf>
    <xf numFmtId="0" fontId="2" fillId="33" borderId="24" xfId="57" applyFont="1" applyFill="1" applyBorder="1" applyAlignment="1" applyProtection="1">
      <alignment horizontal="center" wrapText="1"/>
      <protection/>
    </xf>
    <xf numFmtId="164" fontId="2" fillId="0" borderId="10" xfId="58" applyNumberFormat="1" applyFont="1" applyBorder="1" applyAlignment="1" applyProtection="1">
      <alignment horizontal="center" vertical="center"/>
      <protection/>
    </xf>
    <xf numFmtId="0" fontId="2" fillId="37" borderId="53" xfId="57" applyFont="1" applyFill="1" applyBorder="1" applyAlignment="1" applyProtection="1">
      <alignment horizontal="left" vertical="center" wrapText="1"/>
      <protection/>
    </xf>
    <xf numFmtId="0" fontId="0" fillId="33" borderId="18" xfId="57" applyFill="1" applyBorder="1" applyAlignment="1" applyProtection="1">
      <alignment horizontal="center" wrapText="1"/>
      <protection/>
    </xf>
    <xf numFmtId="166" fontId="0" fillId="33" borderId="18" xfId="57" applyNumberFormat="1" applyFill="1" applyBorder="1" applyAlignment="1" applyProtection="1">
      <alignment horizontal="center" wrapText="1"/>
      <protection/>
    </xf>
    <xf numFmtId="0" fontId="0" fillId="0" borderId="47" xfId="57" applyBorder="1" applyAlignment="1" applyProtection="1">
      <alignment horizontal="center" vertical="center" wrapText="1"/>
      <protection/>
    </xf>
    <xf numFmtId="0" fontId="0" fillId="0" borderId="18" xfId="57" applyBorder="1" applyAlignment="1" applyProtection="1">
      <alignment horizontal="center" vertical="center" wrapText="1"/>
      <protection/>
    </xf>
    <xf numFmtId="0" fontId="2" fillId="33" borderId="19" xfId="57" applyFont="1" applyFill="1" applyBorder="1" applyAlignment="1" applyProtection="1">
      <alignment horizontal="center" vertical="center" wrapText="1"/>
      <protection/>
    </xf>
    <xf numFmtId="0" fontId="0" fillId="0" borderId="18" xfId="57" applyBorder="1" applyAlignment="1" applyProtection="1">
      <alignment horizontal="center" vertical="center"/>
      <protection/>
    </xf>
    <xf numFmtId="0" fontId="0" fillId="0" borderId="24" xfId="57" applyBorder="1" applyAlignment="1" applyProtection="1">
      <alignment horizontal="center" vertical="center"/>
      <protection/>
    </xf>
    <xf numFmtId="0" fontId="20" fillId="0" borderId="10" xfId="57" applyFont="1" applyFill="1" applyBorder="1" applyAlignment="1" applyProtection="1">
      <alignment horizontal="centerContinuous" wrapText="1"/>
      <protection/>
    </xf>
    <xf numFmtId="0" fontId="20" fillId="0" borderId="10" xfId="57" applyFont="1" applyFill="1" applyBorder="1" applyAlignment="1" applyProtection="1">
      <alignment horizontal="center" wrapText="1"/>
      <protection/>
    </xf>
    <xf numFmtId="0" fontId="0" fillId="33" borderId="19" xfId="57" applyFill="1" applyBorder="1" applyAlignment="1" applyProtection="1">
      <alignment horizontal="center" vertical="center" wrapText="1"/>
      <protection/>
    </xf>
    <xf numFmtId="166" fontId="0" fillId="33" borderId="19" xfId="57" applyNumberFormat="1" applyFill="1" applyBorder="1" applyAlignment="1" applyProtection="1">
      <alignment horizontal="center" vertical="center" wrapText="1"/>
      <protection/>
    </xf>
    <xf numFmtId="0" fontId="0" fillId="33" borderId="19" xfId="57" applyFont="1" applyFill="1" applyBorder="1" applyAlignment="1" applyProtection="1">
      <alignment horizontal="center" vertical="center" wrapText="1"/>
      <protection/>
    </xf>
    <xf numFmtId="0" fontId="13" fillId="0" borderId="0" xfId="0" applyFont="1" applyAlignment="1" applyProtection="1">
      <alignment vertical="center"/>
      <protection/>
    </xf>
    <xf numFmtId="0" fontId="0" fillId="0" borderId="0" xfId="0" applyBorder="1" applyAlignment="1" applyProtection="1">
      <alignment/>
      <protection/>
    </xf>
    <xf numFmtId="164" fontId="0" fillId="0" borderId="0" xfId="0" applyNumberFormat="1" applyBorder="1" applyAlignment="1" applyProtection="1">
      <alignment horizontal="center"/>
      <protection/>
    </xf>
    <xf numFmtId="0" fontId="2" fillId="0" borderId="0" xfId="0"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xf>
    <xf numFmtId="9" fontId="2" fillId="0" borderId="0" xfId="61" applyNumberFormat="1" applyFont="1" applyFill="1" applyBorder="1" applyAlignment="1" applyProtection="1">
      <alignment horizont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1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34" borderId="54" xfId="0" applyFill="1" applyBorder="1" applyAlignment="1" applyProtection="1">
      <alignment/>
      <protection/>
    </xf>
    <xf numFmtId="0" fontId="2" fillId="34" borderId="55" xfId="0" applyFont="1" applyFill="1" applyBorder="1" applyAlignment="1" applyProtection="1">
      <alignment/>
      <protection/>
    </xf>
    <xf numFmtId="0" fontId="0" fillId="0" borderId="32" xfId="0" applyBorder="1" applyAlignment="1" applyProtection="1">
      <alignment/>
      <protection/>
    </xf>
    <xf numFmtId="0" fontId="0" fillId="34" borderId="32" xfId="0" applyFont="1" applyFill="1" applyBorder="1" applyAlignment="1" applyProtection="1">
      <alignment/>
      <protection/>
    </xf>
    <xf numFmtId="0" fontId="0" fillId="34" borderId="56" xfId="0" applyFont="1" applyFill="1" applyBorder="1" applyAlignment="1" applyProtection="1">
      <alignment/>
      <protection/>
    </xf>
    <xf numFmtId="0" fontId="0" fillId="34" borderId="57" xfId="0" applyFill="1" applyBorder="1" applyAlignment="1" applyProtection="1">
      <alignment/>
      <protection/>
    </xf>
    <xf numFmtId="0" fontId="0" fillId="34" borderId="57" xfId="0" applyFill="1" applyBorder="1" applyAlignment="1" applyProtection="1">
      <alignment horizontal="center"/>
      <protection/>
    </xf>
    <xf numFmtId="0" fontId="0" fillId="34" borderId="55" xfId="0" applyFill="1" applyBorder="1" applyAlignment="1" applyProtection="1">
      <alignment/>
      <protection/>
    </xf>
    <xf numFmtId="0" fontId="7" fillId="34" borderId="0" xfId="0" applyFont="1" applyFill="1" applyBorder="1" applyAlignment="1" applyProtection="1">
      <alignment horizontal="center"/>
      <protection/>
    </xf>
    <xf numFmtId="0" fontId="7" fillId="0" borderId="0" xfId="0" applyFont="1" applyBorder="1" applyAlignment="1" applyProtection="1">
      <alignment horizontal="center"/>
      <protection/>
    </xf>
    <xf numFmtId="0" fontId="2" fillId="34" borderId="52" xfId="0" applyFont="1" applyFill="1" applyBorder="1" applyAlignment="1" applyProtection="1">
      <alignment horizontal="center"/>
      <protection/>
    </xf>
    <xf numFmtId="0" fontId="0" fillId="0" borderId="19" xfId="0" applyBorder="1" applyAlignment="1" applyProtection="1">
      <alignment vertical="center"/>
      <protection/>
    </xf>
    <xf numFmtId="0" fontId="0" fillId="36" borderId="19" xfId="0"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0" fillId="0" borderId="0" xfId="0" applyBorder="1" applyAlignment="1" applyProtection="1">
      <alignment horizontal="center" vertical="center"/>
      <protection/>
    </xf>
    <xf numFmtId="0" fontId="0" fillId="0" borderId="19" xfId="0" applyBorder="1" applyAlignment="1" applyProtection="1">
      <alignment vertical="center" wrapText="1"/>
      <protection/>
    </xf>
    <xf numFmtId="0" fontId="0" fillId="37" borderId="19"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0" borderId="40" xfId="0" applyBorder="1" applyAlignment="1" applyProtection="1">
      <alignment/>
      <protection/>
    </xf>
    <xf numFmtId="0" fontId="0" fillId="0" borderId="40" xfId="0" applyBorder="1" applyAlignment="1" applyProtection="1">
      <alignment horizontal="center"/>
      <protection/>
    </xf>
    <xf numFmtId="0" fontId="0" fillId="0" borderId="0" xfId="0" applyAlignment="1" applyProtection="1">
      <alignment horizontal="center"/>
      <protection/>
    </xf>
    <xf numFmtId="0" fontId="0" fillId="0" borderId="44" xfId="0" applyBorder="1" applyAlignment="1" applyProtection="1">
      <alignment horizontal="center"/>
      <protection/>
    </xf>
    <xf numFmtId="0" fontId="0" fillId="34" borderId="27" xfId="0" applyFont="1" applyFill="1" applyBorder="1" applyAlignment="1" applyProtection="1">
      <alignment/>
      <protection/>
    </xf>
    <xf numFmtId="0" fontId="6" fillId="34" borderId="58" xfId="0" applyFont="1" applyFill="1" applyBorder="1" applyAlignment="1" applyProtection="1">
      <alignment horizontal="center"/>
      <protection/>
    </xf>
    <xf numFmtId="0" fontId="0" fillId="34" borderId="59" xfId="0" applyFill="1" applyBorder="1" applyAlignment="1" applyProtection="1">
      <alignment/>
      <protection/>
    </xf>
    <xf numFmtId="0" fontId="0" fillId="34" borderId="59" xfId="0" applyFont="1" applyFill="1" applyBorder="1" applyAlignment="1" applyProtection="1">
      <alignment/>
      <protection/>
    </xf>
    <xf numFmtId="0" fontId="6" fillId="34" borderId="60" xfId="0" applyFont="1" applyFill="1" applyBorder="1" applyAlignment="1" applyProtection="1">
      <alignment horizontal="center"/>
      <protection/>
    </xf>
    <xf numFmtId="0" fontId="7" fillId="34" borderId="32" xfId="0" applyFont="1" applyFill="1" applyBorder="1" applyAlignment="1" applyProtection="1">
      <alignment/>
      <protection locked="0"/>
    </xf>
    <xf numFmtId="0" fontId="0" fillId="34" borderId="32" xfId="0" applyFill="1" applyBorder="1" applyAlignment="1" applyProtection="1">
      <alignment/>
      <protection locked="0"/>
    </xf>
    <xf numFmtId="0" fontId="17" fillId="34" borderId="0" xfId="53" applyFont="1" applyFill="1" applyBorder="1" applyAlignment="1" applyProtection="1">
      <alignment vertical="center"/>
      <protection locked="0"/>
    </xf>
    <xf numFmtId="0" fontId="0" fillId="34" borderId="32" xfId="0" applyFill="1" applyBorder="1" applyAlignment="1" applyProtection="1">
      <alignment horizontal="left" vertical="center"/>
      <protection locked="0"/>
    </xf>
    <xf numFmtId="0" fontId="0" fillId="34" borderId="0" xfId="0" applyFill="1" applyBorder="1" applyAlignment="1" applyProtection="1">
      <alignment horizontal="right" vertical="center"/>
      <protection locked="0"/>
    </xf>
    <xf numFmtId="0" fontId="2" fillId="0" borderId="10"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7" fillId="0" borderId="0" xfId="0" applyFont="1" applyAlignment="1" applyProtection="1">
      <alignment/>
      <protection locked="0"/>
    </xf>
    <xf numFmtId="0" fontId="0" fillId="34" borderId="0" xfId="0" applyFill="1" applyAlignment="1" applyProtection="1">
      <alignment/>
      <protection locked="0"/>
    </xf>
    <xf numFmtId="0" fontId="0" fillId="34" borderId="0" xfId="0" applyFont="1" applyFill="1" applyAlignment="1" applyProtection="1">
      <alignment/>
      <protection locked="0"/>
    </xf>
    <xf numFmtId="0" fontId="4" fillId="0" borderId="0" xfId="0" applyFont="1" applyAlignment="1" applyProtection="1">
      <alignment/>
      <protection locked="0"/>
    </xf>
    <xf numFmtId="0" fontId="2" fillId="0"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34" borderId="32" xfId="0" applyFill="1" applyBorder="1" applyAlignment="1" applyProtection="1">
      <alignment horizontal="left" vertical="center" wrapText="1"/>
      <protection locked="0"/>
    </xf>
    <xf numFmtId="0" fontId="0" fillId="34" borderId="0" xfId="0" applyFill="1" applyAlignment="1" applyProtection="1">
      <alignment/>
      <protection locked="0"/>
    </xf>
    <xf numFmtId="0" fontId="17" fillId="34" borderId="0" xfId="53" applyFont="1" applyFill="1" applyBorder="1" applyAlignment="1" applyProtection="1">
      <alignment/>
      <protection locked="0"/>
    </xf>
    <xf numFmtId="0" fontId="0" fillId="34" borderId="32" xfId="0" applyFill="1" applyBorder="1" applyAlignment="1" applyProtection="1">
      <alignment wrapText="1"/>
      <protection locked="0"/>
    </xf>
    <xf numFmtId="0" fontId="0" fillId="0" borderId="32" xfId="0" applyBorder="1" applyAlignment="1" applyProtection="1">
      <alignment horizontal="left"/>
      <protection locked="0"/>
    </xf>
    <xf numFmtId="0" fontId="29" fillId="0" borderId="0" xfId="58" applyFont="1" applyAlignment="1" applyProtection="1">
      <alignment horizontal="center"/>
      <protection locked="0"/>
    </xf>
    <xf numFmtId="0" fontId="0" fillId="0" borderId="0" xfId="58" applyProtection="1">
      <alignment/>
      <protection locked="0"/>
    </xf>
    <xf numFmtId="0" fontId="0" fillId="34" borderId="0" xfId="58" applyFill="1" applyBorder="1" applyAlignment="1" applyProtection="1">
      <alignment vertical="center"/>
      <protection locked="0"/>
    </xf>
    <xf numFmtId="0" fontId="0" fillId="34" borderId="30" xfId="58" applyFill="1" applyBorder="1" applyAlignment="1" applyProtection="1">
      <alignment vertical="center"/>
      <protection locked="0"/>
    </xf>
    <xf numFmtId="0" fontId="0" fillId="34" borderId="0" xfId="58" applyFill="1" applyBorder="1" applyAlignment="1" applyProtection="1">
      <alignment horizontal="center" vertical="center"/>
      <protection locked="0"/>
    </xf>
    <xf numFmtId="1" fontId="0" fillId="34" borderId="0" xfId="58" applyNumberFormat="1" applyFill="1" applyBorder="1" applyAlignment="1" applyProtection="1">
      <alignment horizontal="center" vertical="center"/>
      <protection locked="0"/>
    </xf>
    <xf numFmtId="1" fontId="0" fillId="34" borderId="0" xfId="58" applyNumberFormat="1" applyFill="1" applyBorder="1" applyAlignment="1" applyProtection="1">
      <alignment vertical="center"/>
      <protection locked="0"/>
    </xf>
    <xf numFmtId="0" fontId="0" fillId="0" borderId="0" xfId="58" applyFont="1" applyAlignment="1" applyProtection="1">
      <alignment horizontal="center"/>
      <protection locked="0"/>
    </xf>
    <xf numFmtId="0" fontId="0" fillId="0" borderId="0" xfId="0" applyFont="1" applyAlignment="1" applyProtection="1">
      <alignment wrapText="1"/>
      <protection/>
    </xf>
    <xf numFmtId="0" fontId="0" fillId="0" borderId="61" xfId="0" applyBorder="1" applyAlignment="1" applyProtection="1">
      <alignment horizontal="center"/>
      <protection/>
    </xf>
    <xf numFmtId="0" fontId="0" fillId="0" borderId="19" xfId="0" applyBorder="1" applyAlignment="1" applyProtection="1">
      <alignment horizontal="center"/>
      <protection/>
    </xf>
    <xf numFmtId="0" fontId="0" fillId="0" borderId="62" xfId="0" applyBorder="1" applyAlignment="1" applyProtection="1">
      <alignment horizontal="center"/>
      <protection/>
    </xf>
    <xf numFmtId="0" fontId="0" fillId="0" borderId="34"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43" xfId="0" applyBorder="1" applyAlignment="1" applyProtection="1">
      <alignment horizontal="center"/>
      <protection/>
    </xf>
    <xf numFmtId="0" fontId="0" fillId="0" borderId="45" xfId="0" applyBorder="1" applyAlignment="1" applyProtection="1">
      <alignment horizontal="center"/>
      <protection/>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0" fontId="0" fillId="0" borderId="25" xfId="0" applyBorder="1" applyAlignment="1" applyProtection="1">
      <alignment horizontal="center"/>
      <protection/>
    </xf>
    <xf numFmtId="0" fontId="0" fillId="0" borderId="65" xfId="0" applyBorder="1" applyAlignment="1" applyProtection="1">
      <alignment horizont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0" fillId="0" borderId="53" xfId="0" applyBorder="1" applyAlignment="1" applyProtection="1">
      <alignment horizontal="center"/>
      <protection/>
    </xf>
    <xf numFmtId="0" fontId="0" fillId="0" borderId="68" xfId="0" applyBorder="1" applyAlignment="1" applyProtection="1">
      <alignment horizontal="center"/>
      <protection/>
    </xf>
    <xf numFmtId="0" fontId="0" fillId="0" borderId="37" xfId="0" applyBorder="1" applyAlignment="1" applyProtection="1">
      <alignment horizontal="center"/>
      <protection/>
    </xf>
    <xf numFmtId="0" fontId="0" fillId="0" borderId="50" xfId="0" applyBorder="1" applyAlignment="1" applyProtection="1">
      <alignment horizontal="center"/>
      <protection/>
    </xf>
    <xf numFmtId="0" fontId="0" fillId="34" borderId="30" xfId="0" applyFont="1" applyFill="1" applyBorder="1" applyAlignment="1" applyProtection="1">
      <alignment/>
      <protection/>
    </xf>
    <xf numFmtId="0" fontId="6" fillId="34" borderId="69" xfId="0" applyFont="1" applyFill="1" applyBorder="1" applyAlignment="1" applyProtection="1">
      <alignment horizontal="center"/>
      <protection/>
    </xf>
    <xf numFmtId="0" fontId="0" fillId="0" borderId="70" xfId="0" applyBorder="1" applyAlignment="1" applyProtection="1">
      <alignment horizontal="center"/>
      <protection/>
    </xf>
    <xf numFmtId="0" fontId="0" fillId="0" borderId="35"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protection/>
    </xf>
    <xf numFmtId="0" fontId="0" fillId="0" borderId="74" xfId="0" applyBorder="1" applyAlignment="1" applyProtection="1">
      <alignment horizontal="center"/>
      <protection/>
    </xf>
    <xf numFmtId="0" fontId="0" fillId="0" borderId="75" xfId="0" applyBorder="1" applyAlignment="1" applyProtection="1">
      <alignment horizontal="center"/>
      <protection/>
    </xf>
    <xf numFmtId="0" fontId="6" fillId="34" borderId="0" xfId="0" applyFont="1" applyFill="1" applyBorder="1" applyAlignment="1" applyProtection="1">
      <alignment horizontal="center"/>
      <protection/>
    </xf>
    <xf numFmtId="1" fontId="6" fillId="34" borderId="0" xfId="0" applyNumberFormat="1" applyFont="1" applyFill="1" applyBorder="1" applyAlignment="1" applyProtection="1">
      <alignment horizontal="center" vertical="top"/>
      <protection/>
    </xf>
    <xf numFmtId="0" fontId="6" fillId="34" borderId="27" xfId="0" applyFont="1" applyFill="1" applyBorder="1" applyAlignment="1" applyProtection="1">
      <alignment horizontal="center"/>
      <protection/>
    </xf>
    <xf numFmtId="1" fontId="6" fillId="34" borderId="27" xfId="0" applyNumberFormat="1" applyFont="1" applyFill="1" applyBorder="1" applyAlignment="1" applyProtection="1">
      <alignment horizontal="center" vertical="top"/>
      <protection/>
    </xf>
    <xf numFmtId="1" fontId="6" fillId="34" borderId="42" xfId="0" applyNumberFormat="1" applyFont="1" applyFill="1" applyBorder="1" applyAlignment="1" applyProtection="1">
      <alignment horizontal="center" vertical="top"/>
      <protection/>
    </xf>
    <xf numFmtId="0" fontId="0" fillId="0" borderId="76" xfId="0" applyBorder="1" applyAlignment="1" applyProtection="1">
      <alignment horizontal="center"/>
      <protection/>
    </xf>
    <xf numFmtId="0" fontId="0" fillId="0" borderId="47" xfId="0" applyBorder="1" applyAlignment="1" applyProtection="1">
      <alignment horizontal="center"/>
      <protection/>
    </xf>
    <xf numFmtId="0" fontId="0" fillId="0" borderId="77" xfId="0" applyBorder="1" applyAlignment="1" applyProtection="1">
      <alignment horizontal="center"/>
      <protection/>
    </xf>
    <xf numFmtId="0" fontId="0" fillId="0" borderId="49" xfId="0" applyBorder="1" applyAlignment="1" applyProtection="1">
      <alignment horizontal="center"/>
      <protection/>
    </xf>
    <xf numFmtId="0" fontId="0" fillId="0" borderId="78" xfId="0" applyBorder="1" applyAlignment="1" applyProtection="1">
      <alignment horizontal="center"/>
      <protection/>
    </xf>
    <xf numFmtId="0" fontId="0" fillId="34" borderId="28" xfId="0" applyFont="1" applyFill="1" applyBorder="1" applyAlignment="1" applyProtection="1">
      <alignment/>
      <protection/>
    </xf>
    <xf numFmtId="0" fontId="0" fillId="34" borderId="32" xfId="0" applyFont="1" applyFill="1" applyBorder="1" applyAlignment="1" applyProtection="1">
      <alignment horizontal="left" vertical="center"/>
      <protection locked="0"/>
    </xf>
    <xf numFmtId="0" fontId="0" fillId="34" borderId="32" xfId="0" applyFont="1" applyFill="1" applyBorder="1" applyAlignment="1" applyProtection="1">
      <alignment vertical="center" wrapText="1"/>
      <protection locked="0"/>
    </xf>
    <xf numFmtId="0" fontId="2" fillId="34" borderId="32" xfId="0" applyFont="1" applyFill="1" applyBorder="1" applyAlignment="1" applyProtection="1">
      <alignment vertic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horizontal="center" vertical="center"/>
      <protection/>
    </xf>
    <xf numFmtId="0" fontId="3"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10" fillId="0" borderId="0" xfId="0" applyFont="1" applyAlignment="1" applyProtection="1">
      <alignment horizontal="center"/>
      <protection/>
    </xf>
    <xf numFmtId="0" fontId="10" fillId="0" borderId="0" xfId="0" applyFont="1" applyAlignment="1" applyProtection="1">
      <alignment/>
      <protection/>
    </xf>
    <xf numFmtId="0" fontId="4" fillId="0" borderId="0" xfId="0" applyFont="1" applyAlignment="1" applyProtection="1">
      <alignment horizontal="center"/>
      <protection/>
    </xf>
    <xf numFmtId="0" fontId="0" fillId="34" borderId="30" xfId="0" applyFill="1" applyBorder="1" applyAlignment="1" applyProtection="1">
      <alignment horizontal="center"/>
      <protection/>
    </xf>
    <xf numFmtId="0" fontId="17" fillId="34" borderId="0" xfId="53" applyFont="1" applyFill="1" applyBorder="1" applyAlignment="1" applyProtection="1">
      <alignment vertical="center"/>
      <protection/>
    </xf>
    <xf numFmtId="0" fontId="0" fillId="34" borderId="19" xfId="0" applyFill="1" applyBorder="1" applyAlignment="1" applyProtection="1">
      <alignment horizontal="center" vertical="center" wrapText="1"/>
      <protection/>
    </xf>
    <xf numFmtId="0" fontId="0" fillId="34" borderId="35" xfId="0" applyFill="1" applyBorder="1" applyAlignment="1" applyProtection="1">
      <alignment horizontal="center" vertical="center"/>
      <protection/>
    </xf>
    <xf numFmtId="0" fontId="0" fillId="0" borderId="0" xfId="0" applyAlignment="1" applyProtection="1">
      <alignment horizontal="center" wrapText="1"/>
      <protection/>
    </xf>
    <xf numFmtId="0" fontId="0" fillId="34" borderId="18" xfId="0" applyFill="1" applyBorder="1" applyAlignment="1" applyProtection="1" quotePrefix="1">
      <alignment horizontal="center" vertical="center" wrapText="1"/>
      <protection/>
    </xf>
    <xf numFmtId="0" fontId="0" fillId="34" borderId="18" xfId="0" applyFill="1" applyBorder="1" applyAlignment="1" applyProtection="1">
      <alignment horizontal="center" vertical="center" wrapText="1"/>
      <protection/>
    </xf>
    <xf numFmtId="0" fontId="0" fillId="0" borderId="0" xfId="0" applyFont="1" applyBorder="1" applyAlignment="1" applyProtection="1">
      <alignment/>
      <protection/>
    </xf>
    <xf numFmtId="15" fontId="0" fillId="34" borderId="0" xfId="0" applyNumberFormat="1" applyFont="1" applyFill="1" applyBorder="1" applyAlignment="1" applyProtection="1">
      <alignment horizontal="centerContinuous" vertical="center"/>
      <protection/>
    </xf>
    <xf numFmtId="0" fontId="0" fillId="34" borderId="0"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32" fillId="34" borderId="32" xfId="0" applyFont="1" applyFill="1" applyBorder="1" applyAlignment="1" applyProtection="1">
      <alignment vertical="center"/>
      <protection/>
    </xf>
    <xf numFmtId="0" fontId="2" fillId="34" borderId="28" xfId="0" applyFont="1" applyFill="1" applyBorder="1" applyAlignment="1" applyProtection="1">
      <alignment/>
      <protection/>
    </xf>
    <xf numFmtId="1" fontId="6" fillId="34" borderId="79" xfId="0" applyNumberFormat="1" applyFont="1" applyFill="1" applyBorder="1" applyAlignment="1" applyProtection="1">
      <alignment horizontal="center" vertical="top"/>
      <protection/>
    </xf>
    <xf numFmtId="0" fontId="0" fillId="34" borderId="80" xfId="0" applyFill="1" applyBorder="1" applyAlignment="1" applyProtection="1">
      <alignment/>
      <protection/>
    </xf>
    <xf numFmtId="0" fontId="0" fillId="0" borderId="0" xfId="0" applyAlignment="1" applyProtection="1">
      <alignment horizontal="right"/>
      <protection locked="0"/>
    </xf>
    <xf numFmtId="0" fontId="0" fillId="34" borderId="0" xfId="0" applyFill="1" applyBorder="1" applyAlignment="1" applyProtection="1">
      <alignment horizontal="left" wrapText="1"/>
      <protection/>
    </xf>
    <xf numFmtId="0" fontId="2" fillId="34"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wrapText="1"/>
      <protection/>
    </xf>
    <xf numFmtId="15" fontId="0" fillId="0" borderId="0" xfId="0" applyNumberFormat="1" applyFont="1" applyFill="1" applyBorder="1" applyAlignment="1" applyProtection="1">
      <alignment horizontal="centerContinuous" vertical="center"/>
      <protection/>
    </xf>
    <xf numFmtId="0" fontId="0" fillId="0" borderId="28" xfId="0" applyFont="1" applyFill="1" applyBorder="1" applyAlignment="1" applyProtection="1">
      <alignment/>
      <protection/>
    </xf>
    <xf numFmtId="0" fontId="0" fillId="0" borderId="0" xfId="0" applyFont="1" applyFill="1" applyBorder="1" applyAlignment="1" applyProtection="1">
      <alignment vertical="center"/>
      <protection/>
    </xf>
    <xf numFmtId="0" fontId="0" fillId="40" borderId="10" xfId="0" applyFont="1" applyFill="1" applyBorder="1" applyAlignment="1" applyProtection="1">
      <alignment/>
      <protection/>
    </xf>
    <xf numFmtId="0" fontId="2" fillId="34" borderId="0" xfId="0" applyFont="1" applyFill="1" applyBorder="1" applyAlignment="1" applyProtection="1">
      <alignment/>
      <protection/>
    </xf>
    <xf numFmtId="0" fontId="0" fillId="34" borderId="30" xfId="0" applyFont="1" applyFill="1" applyBorder="1" applyAlignment="1" applyProtection="1">
      <alignment horizontal="center"/>
      <protection/>
    </xf>
    <xf numFmtId="0" fontId="0" fillId="34" borderId="73" xfId="0"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0" fillId="34" borderId="35" xfId="0" applyFill="1" applyBorder="1" applyAlignment="1" applyProtection="1" quotePrefix="1">
      <alignment horizontal="center" vertical="center" wrapText="1"/>
      <protection locked="0"/>
    </xf>
    <xf numFmtId="0" fontId="0" fillId="0" borderId="79" xfId="0" applyBorder="1" applyAlignment="1" applyProtection="1">
      <alignment/>
      <protection/>
    </xf>
    <xf numFmtId="0" fontId="0" fillId="34" borderId="48" xfId="0" applyFill="1" applyBorder="1" applyAlignment="1" applyProtection="1">
      <alignment/>
      <protection/>
    </xf>
    <xf numFmtId="0" fontId="3" fillId="0" borderId="30" xfId="0" applyFont="1" applyFill="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left" vertical="top" wrapText="1"/>
      <protection/>
    </xf>
    <xf numFmtId="0" fontId="0" fillId="0" borderId="30" xfId="0" applyFill="1" applyBorder="1" applyAlignment="1" applyProtection="1">
      <alignment/>
      <protection/>
    </xf>
    <xf numFmtId="0" fontId="0" fillId="0" borderId="30" xfId="0" applyFill="1" applyBorder="1" applyAlignment="1" applyProtection="1">
      <alignment horizontal="left" vertical="top" wrapText="1"/>
      <protection/>
    </xf>
    <xf numFmtId="0" fontId="3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46" xfId="0" applyBorder="1" applyAlignment="1" applyProtection="1">
      <alignment/>
      <protection/>
    </xf>
    <xf numFmtId="0" fontId="0" fillId="0" borderId="31" xfId="0" applyBorder="1" applyAlignment="1" applyProtection="1">
      <alignment/>
      <protection/>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15" fillId="0" borderId="29" xfId="0" applyFont="1" applyFill="1" applyBorder="1" applyAlignment="1" applyProtection="1">
      <alignment horizontal="left" vertical="center" wrapText="1" indent="1"/>
      <protection/>
    </xf>
    <xf numFmtId="0" fontId="15" fillId="0" borderId="48"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49" xfId="0" applyFont="1" applyFill="1" applyBorder="1" applyAlignment="1" applyProtection="1">
      <alignment horizontal="left" vertical="center" wrapText="1" indent="1"/>
      <protection/>
    </xf>
    <xf numFmtId="0" fontId="15" fillId="0" borderId="52" xfId="0" applyFont="1" applyFill="1" applyBorder="1" applyAlignment="1" applyProtection="1">
      <alignment horizontal="left" vertical="center" wrapText="1" indent="1"/>
      <protection/>
    </xf>
    <xf numFmtId="0" fontId="15" fillId="0" borderId="50" xfId="0" applyFont="1" applyFill="1" applyBorder="1" applyAlignment="1" applyProtection="1">
      <alignment horizontal="left" vertical="center" wrapText="1" indent="1"/>
      <protection/>
    </xf>
    <xf numFmtId="0" fontId="15" fillId="0" borderId="40" xfId="0" applyFont="1" applyFill="1" applyBorder="1" applyAlignment="1" applyProtection="1">
      <alignment horizontal="left" vertical="center" wrapText="1" indent="1"/>
      <protection/>
    </xf>
    <xf numFmtId="0" fontId="15" fillId="0" borderId="81" xfId="0" applyFont="1" applyFill="1" applyBorder="1" applyAlignment="1" applyProtection="1">
      <alignment horizontal="left" vertical="center" wrapText="1" indent="1"/>
      <protection/>
    </xf>
    <xf numFmtId="0" fontId="12" fillId="0" borderId="14" xfId="0" applyFont="1" applyFill="1" applyBorder="1" applyAlignment="1" applyProtection="1">
      <alignment horizontal="center" vertical="center"/>
      <protection/>
    </xf>
    <xf numFmtId="0" fontId="12" fillId="0" borderId="82"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indent="1"/>
      <protection/>
    </xf>
    <xf numFmtId="0" fontId="3" fillId="0" borderId="28" xfId="0" applyFont="1" applyFill="1" applyBorder="1" applyAlignment="1" applyProtection="1">
      <alignment horizontal="left" vertical="center" indent="1"/>
      <protection/>
    </xf>
    <xf numFmtId="0" fontId="0" fillId="0" borderId="0" xfId="0" applyFill="1" applyBorder="1" applyAlignment="1" applyProtection="1">
      <alignment horizontal="left" indent="1"/>
      <protection/>
    </xf>
    <xf numFmtId="0" fontId="0" fillId="0" borderId="0" xfId="0" applyFill="1" applyBorder="1" applyAlignment="1" applyProtection="1">
      <alignment horizontal="left" vertical="center" indent="1"/>
      <protection/>
    </xf>
    <xf numFmtId="165" fontId="3" fillId="0" borderId="10" xfId="0" applyNumberFormat="1" applyFont="1" applyFill="1" applyBorder="1" applyAlignment="1" applyProtection="1">
      <alignment horizontal="left" vertical="center" indent="1"/>
      <protection/>
    </xf>
    <xf numFmtId="165" fontId="3" fillId="0" borderId="28" xfId="0" applyNumberFormat="1" applyFont="1" applyFill="1" applyBorder="1" applyAlignment="1" applyProtection="1">
      <alignment horizontal="left" vertical="center" indent="1"/>
      <protection/>
    </xf>
    <xf numFmtId="0" fontId="2" fillId="33" borderId="23" xfId="0" applyFont="1" applyFill="1" applyBorder="1" applyAlignment="1" applyProtection="1">
      <alignment horizontal="center"/>
      <protection/>
    </xf>
    <xf numFmtId="0" fontId="2" fillId="0" borderId="29" xfId="0" applyFont="1" applyFill="1" applyBorder="1" applyAlignment="1" applyProtection="1">
      <alignment/>
      <protection locked="0"/>
    </xf>
    <xf numFmtId="0" fontId="2" fillId="0" borderId="83" xfId="0" applyFont="1" applyFill="1" applyBorder="1" applyAlignment="1" applyProtection="1">
      <alignment/>
      <protection locked="0"/>
    </xf>
    <xf numFmtId="0" fontId="2" fillId="0" borderId="29" xfId="0" applyFont="1" applyFill="1" applyBorder="1" applyAlignment="1">
      <alignment/>
    </xf>
    <xf numFmtId="0" fontId="2" fillId="0" borderId="83" xfId="0" applyFont="1" applyFill="1" applyBorder="1" applyAlignment="1">
      <alignment/>
    </xf>
    <xf numFmtId="0" fontId="48" fillId="34" borderId="0" xfId="0" applyFont="1" applyFill="1" applyBorder="1" applyAlignment="1" applyProtection="1">
      <alignment vertical="center"/>
      <protection/>
    </xf>
    <xf numFmtId="0" fontId="49" fillId="34" borderId="0" xfId="0" applyFont="1" applyFill="1" applyBorder="1" applyAlignment="1" applyProtection="1">
      <alignment vertical="center" wrapText="1"/>
      <protection/>
    </xf>
    <xf numFmtId="0" fontId="49" fillId="34" borderId="0" xfId="58" applyFont="1" applyFill="1" applyBorder="1" applyAlignment="1" applyProtection="1">
      <alignment horizontal="left" vertical="center"/>
      <protection/>
    </xf>
    <xf numFmtId="0" fontId="49" fillId="34" borderId="0" xfId="0" applyFont="1" applyFill="1" applyBorder="1" applyAlignment="1" applyProtection="1">
      <alignment horizontal="left"/>
      <protection/>
    </xf>
    <xf numFmtId="0" fontId="49" fillId="34" borderId="0" xfId="0" applyFont="1" applyFill="1" applyBorder="1" applyAlignment="1" applyProtection="1">
      <alignment/>
      <protection/>
    </xf>
    <xf numFmtId="0" fontId="49" fillId="34" borderId="0" xfId="0" applyFont="1" applyFill="1" applyBorder="1" applyAlignment="1" applyProtection="1">
      <alignment/>
      <protection/>
    </xf>
    <xf numFmtId="0" fontId="49" fillId="0" borderId="0" xfId="0" applyFont="1" applyAlignment="1" applyProtection="1">
      <alignment wrapText="1"/>
      <protection/>
    </xf>
    <xf numFmtId="0" fontId="49" fillId="0" borderId="0" xfId="0" applyFont="1" applyFill="1" applyBorder="1" applyAlignment="1" applyProtection="1">
      <alignment vertical="center"/>
      <protection/>
    </xf>
    <xf numFmtId="0" fontId="49" fillId="34" borderId="0" xfId="0" applyFont="1" applyFill="1" applyBorder="1" applyAlignment="1" applyProtection="1">
      <alignment vertical="center"/>
      <protection/>
    </xf>
    <xf numFmtId="0" fontId="49" fillId="34" borderId="0" xfId="0" applyFont="1" applyFill="1" applyAlignment="1" applyProtection="1">
      <alignment/>
      <protection/>
    </xf>
    <xf numFmtId="0" fontId="49" fillId="34" borderId="0" xfId="0" applyFont="1" applyFill="1" applyAlignment="1" applyProtection="1">
      <alignment wrapText="1"/>
      <protection/>
    </xf>
    <xf numFmtId="0" fontId="50" fillId="34" borderId="0" xfId="0" applyFont="1" applyFill="1" applyBorder="1" applyAlignment="1" applyProtection="1">
      <alignment vertical="center" wrapText="1"/>
      <protection/>
    </xf>
    <xf numFmtId="0" fontId="49" fillId="34" borderId="0" xfId="58" applyFont="1" applyFill="1" applyBorder="1" applyAlignment="1" applyProtection="1">
      <alignment vertical="center"/>
      <protection/>
    </xf>
    <xf numFmtId="0" fontId="51" fillId="34" borderId="0" xfId="0" applyFont="1" applyFill="1" applyBorder="1" applyAlignment="1" applyProtection="1">
      <alignment vertical="center" wrapText="1"/>
      <protection locked="0"/>
    </xf>
    <xf numFmtId="0" fontId="52" fillId="34" borderId="19" xfId="0" applyFont="1" applyFill="1" applyBorder="1" applyAlignment="1" applyProtection="1">
      <alignment horizontal="left" vertical="center" wrapText="1"/>
      <protection locked="0"/>
    </xf>
    <xf numFmtId="0" fontId="52" fillId="34" borderId="19" xfId="0" applyFont="1" applyFill="1" applyBorder="1" applyAlignment="1" applyProtection="1">
      <alignment horizontal="left" vertical="center"/>
      <protection locked="0"/>
    </xf>
    <xf numFmtId="0" fontId="51" fillId="34" borderId="0" xfId="0" applyFont="1" applyFill="1" applyBorder="1" applyAlignment="1" applyProtection="1">
      <alignment vertical="center" wrapText="1"/>
      <protection/>
    </xf>
    <xf numFmtId="0" fontId="49" fillId="34" borderId="0" xfId="0" applyFont="1" applyFill="1" applyBorder="1" applyAlignment="1" applyProtection="1">
      <alignment horizontal="left" vertical="center"/>
      <protection locked="0"/>
    </xf>
    <xf numFmtId="0" fontId="49" fillId="34" borderId="0" xfId="0" applyFont="1" applyFill="1" applyBorder="1" applyAlignment="1" applyProtection="1">
      <alignment vertical="center" wrapText="1"/>
      <protection locked="0"/>
    </xf>
    <xf numFmtId="0" fontId="52" fillId="34" borderId="19" xfId="0" applyFont="1" applyFill="1" applyBorder="1" applyAlignment="1" applyProtection="1">
      <alignment horizontal="left" wrapText="1"/>
      <protection locked="0"/>
    </xf>
    <xf numFmtId="0" fontId="2"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2" fillId="34" borderId="53" xfId="0" applyFont="1" applyFill="1" applyBorder="1" applyAlignment="1" applyProtection="1">
      <alignment horizontal="center" vertical="center"/>
      <protection/>
    </xf>
    <xf numFmtId="0" fontId="0" fillId="34" borderId="53" xfId="0" applyFill="1" applyBorder="1" applyAlignment="1" applyProtection="1">
      <alignment horizontal="center" vertical="center" wrapText="1"/>
      <protection/>
    </xf>
    <xf numFmtId="0" fontId="0" fillId="34" borderId="19" xfId="0" applyFill="1" applyBorder="1" applyAlignment="1" applyProtection="1">
      <alignment horizontal="center" vertical="center"/>
      <protection/>
    </xf>
    <xf numFmtId="0" fontId="0" fillId="34" borderId="50" xfId="0" applyFill="1" applyBorder="1" applyAlignment="1" applyProtection="1" quotePrefix="1">
      <alignment horizontal="center" vertical="center" wrapText="1"/>
      <protection/>
    </xf>
    <xf numFmtId="0" fontId="0" fillId="34" borderId="28" xfId="0" applyFill="1" applyBorder="1" applyAlignment="1" applyProtection="1">
      <alignment horizontal="center" vertical="center"/>
      <protection/>
    </xf>
    <xf numFmtId="0" fontId="0" fillId="34" borderId="53" xfId="0" applyFill="1" applyBorder="1" applyAlignment="1" applyProtection="1">
      <alignment horizontal="center" vertical="center" wrapText="1"/>
      <protection locked="0"/>
    </xf>
    <xf numFmtId="0" fontId="0" fillId="34" borderId="53" xfId="0" applyFill="1" applyBorder="1" applyAlignment="1" applyProtection="1">
      <alignment horizontal="center" vertical="center"/>
      <protection locked="0"/>
    </xf>
    <xf numFmtId="0" fontId="0" fillId="34" borderId="19" xfId="0" applyFill="1" applyBorder="1" applyAlignment="1" applyProtection="1" quotePrefix="1">
      <alignment horizontal="center" vertical="center" wrapText="1"/>
      <protection locked="0"/>
    </xf>
    <xf numFmtId="0" fontId="0" fillId="34" borderId="28" xfId="0" applyFill="1" applyBorder="1" applyAlignment="1" applyProtection="1">
      <alignment horizontal="center" vertical="center"/>
      <protection locked="0"/>
    </xf>
    <xf numFmtId="0" fontId="0" fillId="34" borderId="84" xfId="0" applyFill="1" applyBorder="1" applyAlignment="1" applyProtection="1">
      <alignment vertical="center"/>
      <protection locked="0"/>
    </xf>
    <xf numFmtId="0" fontId="0" fillId="34" borderId="53" xfId="0" applyFont="1" applyFill="1" applyBorder="1" applyAlignment="1" applyProtection="1">
      <alignment horizontal="center" vertical="center"/>
      <protection locked="0"/>
    </xf>
    <xf numFmtId="0" fontId="0" fillId="34" borderId="28" xfId="0" applyFont="1" applyFill="1" applyBorder="1" applyAlignment="1" applyProtection="1">
      <alignment vertical="center"/>
      <protection locked="0"/>
    </xf>
    <xf numFmtId="0" fontId="0" fillId="34" borderId="28" xfId="0" applyFill="1" applyBorder="1" applyAlignment="1" applyProtection="1">
      <alignment/>
      <protection locked="0"/>
    </xf>
    <xf numFmtId="0" fontId="0" fillId="34" borderId="83"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1" fontId="2" fillId="34" borderId="12" xfId="0" applyNumberFormat="1" applyFont="1" applyFill="1" applyBorder="1" applyAlignment="1" applyProtection="1">
      <alignment horizontal="center" vertical="center"/>
      <protection/>
    </xf>
    <xf numFmtId="0" fontId="0" fillId="34" borderId="42" xfId="0" applyFill="1" applyBorder="1" applyAlignment="1" applyProtection="1">
      <alignment vertical="center"/>
      <protection/>
    </xf>
    <xf numFmtId="0" fontId="3" fillId="0" borderId="82" xfId="0" applyFont="1" applyFill="1" applyBorder="1" applyAlignment="1" applyProtection="1">
      <alignment horizontal="left" vertical="center" indent="1"/>
      <protection/>
    </xf>
    <xf numFmtId="0" fontId="0" fillId="34" borderId="83" xfId="0" applyFill="1" applyBorder="1" applyAlignment="1" applyProtection="1">
      <alignment/>
      <protection/>
    </xf>
    <xf numFmtId="0" fontId="0" fillId="0" borderId="30" xfId="0" applyBorder="1" applyAlignment="1">
      <alignment/>
    </xf>
    <xf numFmtId="1" fontId="0" fillId="34" borderId="19" xfId="0" applyNumberFormat="1" applyFill="1" applyBorder="1" applyAlignment="1" applyProtection="1">
      <alignment horizontal="center" vertical="center" wrapText="1"/>
      <protection locked="0"/>
    </xf>
    <xf numFmtId="1" fontId="0" fillId="34" borderId="19" xfId="0" applyNumberFormat="1" applyFill="1" applyBorder="1" applyAlignment="1" applyProtection="1">
      <alignment horizontal="center" vertical="center"/>
      <protection locked="0"/>
    </xf>
    <xf numFmtId="0" fontId="0" fillId="34" borderId="0" xfId="0" applyFont="1" applyFill="1" applyBorder="1" applyAlignment="1" applyProtection="1">
      <alignment wrapText="1"/>
      <protection/>
    </xf>
    <xf numFmtId="0" fontId="0" fillId="34" borderId="32" xfId="0" applyFont="1" applyFill="1" applyBorder="1" applyAlignment="1" applyProtection="1">
      <alignment vertical="center"/>
      <protection/>
    </xf>
    <xf numFmtId="0" fontId="0" fillId="0" borderId="32" xfId="0" applyFont="1" applyBorder="1" applyAlignment="1" applyProtection="1">
      <alignment horizontal="left"/>
      <protection locked="0"/>
    </xf>
    <xf numFmtId="0" fontId="3" fillId="34" borderId="85" xfId="0" applyFont="1" applyFill="1" applyBorder="1" applyAlignment="1" applyProtection="1">
      <alignment horizontal="centerContinuous"/>
      <protection/>
    </xf>
    <xf numFmtId="0" fontId="0" fillId="0" borderId="86" xfId="0" applyFill="1" applyBorder="1" applyAlignment="1" applyProtection="1">
      <alignment horizontal="centerContinuous"/>
      <protection/>
    </xf>
    <xf numFmtId="0" fontId="0" fillId="0" borderId="85" xfId="0" applyFont="1" applyBorder="1" applyAlignment="1" applyProtection="1">
      <alignment horizontal="center"/>
      <protection/>
    </xf>
    <xf numFmtId="2" fontId="10" fillId="0" borderId="11" xfId="0" applyNumberFormat="1" applyFont="1" applyBorder="1" applyAlignment="1" applyProtection="1">
      <alignment horizontal="center" vertical="center"/>
      <protection/>
    </xf>
    <xf numFmtId="0" fontId="3" fillId="34" borderId="74" xfId="0" applyFont="1" applyFill="1" applyBorder="1" applyAlignment="1" applyProtection="1">
      <alignment horizontal="centerContinuous"/>
      <protection/>
    </xf>
    <xf numFmtId="0" fontId="0" fillId="0" borderId="67" xfId="0" applyFill="1" applyBorder="1" applyAlignment="1" applyProtection="1">
      <alignment horizontal="centerContinuous"/>
      <protection/>
    </xf>
    <xf numFmtId="2" fontId="10" fillId="0" borderId="87" xfId="0" applyNumberFormat="1" applyFont="1" applyBorder="1" applyAlignment="1" applyProtection="1">
      <alignment horizontal="center" vertical="center"/>
      <protection/>
    </xf>
    <xf numFmtId="0" fontId="0" fillId="0" borderId="88" xfId="0" applyBorder="1" applyAlignment="1" applyProtection="1">
      <alignment horizontal="center" vertical="center"/>
      <protection/>
    </xf>
    <xf numFmtId="2" fontId="10" fillId="0" borderId="89" xfId="0" applyNumberFormat="1" applyFont="1" applyBorder="1" applyAlignment="1" applyProtection="1">
      <alignment horizontal="center" vertical="center"/>
      <protection/>
    </xf>
    <xf numFmtId="0" fontId="0" fillId="0" borderId="90" xfId="0" applyBorder="1" applyAlignment="1" applyProtection="1">
      <alignment horizontal="center" vertical="center"/>
      <protection/>
    </xf>
    <xf numFmtId="2" fontId="10" fillId="0" borderId="91" xfId="0" applyNumberFormat="1" applyFont="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92" xfId="0" applyFill="1" applyBorder="1" applyAlignment="1" applyProtection="1">
      <alignment vertical="center"/>
      <protection/>
    </xf>
    <xf numFmtId="0" fontId="0" fillId="0" borderId="41" xfId="0" applyBorder="1" applyAlignment="1" applyProtection="1">
      <alignment/>
      <protection/>
    </xf>
    <xf numFmtId="0" fontId="19" fillId="34" borderId="41" xfId="0" applyFont="1" applyFill="1" applyBorder="1" applyAlignment="1" applyProtection="1">
      <alignment horizontal="left"/>
      <protection/>
    </xf>
    <xf numFmtId="0" fontId="6" fillId="34" borderId="41" xfId="0" applyFont="1" applyFill="1" applyBorder="1" applyAlignment="1" applyProtection="1">
      <alignment horizontal="left"/>
      <protection/>
    </xf>
    <xf numFmtId="0" fontId="6" fillId="34" borderId="93" xfId="0" applyFont="1" applyFill="1" applyBorder="1" applyAlignment="1" applyProtection="1">
      <alignment horizontal="left"/>
      <protection/>
    </xf>
    <xf numFmtId="0" fontId="6" fillId="34" borderId="27" xfId="0" applyFont="1" applyFill="1" applyBorder="1" applyAlignment="1" applyProtection="1">
      <alignment horizontal="left"/>
      <protection/>
    </xf>
    <xf numFmtId="0" fontId="0" fillId="38" borderId="27" xfId="0" applyFill="1" applyBorder="1" applyAlignment="1" applyProtection="1">
      <alignment horizontal="center" vertical="center"/>
      <protection/>
    </xf>
    <xf numFmtId="0" fontId="17" fillId="34" borderId="0" xfId="53" applyFont="1" applyFill="1" applyBorder="1" applyAlignment="1" applyProtection="1">
      <alignment/>
      <protection locked="0"/>
    </xf>
    <xf numFmtId="0" fontId="6" fillId="34" borderId="40" xfId="0" applyFont="1" applyFill="1" applyBorder="1" applyAlignment="1" applyProtection="1">
      <alignment/>
      <protection/>
    </xf>
    <xf numFmtId="0" fontId="6" fillId="34" borderId="40" xfId="0" applyFont="1" applyFill="1" applyBorder="1" applyAlignment="1" applyProtection="1">
      <alignment horizontal="center"/>
      <protection/>
    </xf>
    <xf numFmtId="1" fontId="6" fillId="34" borderId="40" xfId="0" applyNumberFormat="1" applyFont="1" applyFill="1" applyBorder="1" applyAlignment="1" applyProtection="1">
      <alignment horizontal="center" vertical="top"/>
      <protection/>
    </xf>
    <xf numFmtId="0" fontId="0" fillId="0" borderId="89"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96" xfId="0" applyBorder="1" applyAlignment="1" applyProtection="1">
      <alignment horizontal="center"/>
      <protection/>
    </xf>
    <xf numFmtId="0" fontId="0" fillId="0" borderId="90" xfId="0" applyBorder="1" applyAlignment="1" applyProtection="1">
      <alignment horizontal="center"/>
      <protection/>
    </xf>
    <xf numFmtId="0" fontId="0" fillId="34" borderId="41" xfId="0" applyFont="1" applyFill="1" applyBorder="1" applyAlignment="1" applyProtection="1">
      <alignment/>
      <protection/>
    </xf>
    <xf numFmtId="0" fontId="0" fillId="34" borderId="42" xfId="0" applyFont="1" applyFill="1" applyBorder="1" applyAlignment="1" applyProtection="1">
      <alignment/>
      <protection/>
    </xf>
    <xf numFmtId="0" fontId="7" fillId="34" borderId="41" xfId="0" applyFont="1" applyFill="1" applyBorder="1" applyAlignment="1" applyProtection="1">
      <alignment/>
      <protection/>
    </xf>
    <xf numFmtId="0" fontId="0" fillId="34" borderId="41"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34" borderId="41"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0" borderId="4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42" xfId="0" applyFont="1" applyBorder="1" applyAlignment="1" applyProtection="1">
      <alignment/>
      <protection locked="0"/>
    </xf>
    <xf numFmtId="0" fontId="0" fillId="34" borderId="41" xfId="0" applyFont="1" applyFill="1" applyBorder="1" applyAlignment="1" applyProtection="1">
      <alignment horizontal="right" vertical="center"/>
      <protection/>
    </xf>
    <xf numFmtId="0" fontId="0" fillId="0" borderId="42" xfId="0" applyFont="1" applyBorder="1" applyAlignment="1" applyProtection="1">
      <alignment/>
      <protection/>
    </xf>
    <xf numFmtId="0" fontId="0" fillId="34" borderId="41" xfId="0" applyFont="1" applyFill="1" applyBorder="1" applyAlignment="1" applyProtection="1">
      <alignment horizontal="right"/>
      <protection/>
    </xf>
    <xf numFmtId="15" fontId="0" fillId="34" borderId="42" xfId="0" applyNumberFormat="1" applyFont="1" applyFill="1" applyBorder="1" applyAlignment="1" applyProtection="1">
      <alignment horizontal="center" vertical="center"/>
      <protection/>
    </xf>
    <xf numFmtId="0" fontId="0" fillId="0" borderId="41" xfId="0" applyFont="1" applyBorder="1" applyAlignment="1" applyProtection="1">
      <alignment/>
      <protection/>
    </xf>
    <xf numFmtId="0" fontId="0" fillId="34" borderId="42" xfId="0" applyFont="1" applyFill="1" applyBorder="1" applyAlignment="1" applyProtection="1">
      <alignment/>
      <protection/>
    </xf>
    <xf numFmtId="0" fontId="0" fillId="34" borderId="41" xfId="0" applyFont="1" applyFill="1" applyBorder="1" applyAlignment="1" applyProtection="1">
      <alignment vertical="center"/>
      <protection/>
    </xf>
    <xf numFmtId="0" fontId="0" fillId="34" borderId="82" xfId="0" applyFont="1" applyFill="1" applyBorder="1" applyAlignment="1" applyProtection="1">
      <alignment horizontal="center"/>
      <protection/>
    </xf>
    <xf numFmtId="0" fontId="24" fillId="34" borderId="41" xfId="0" applyFont="1" applyFill="1" applyBorder="1" applyAlignment="1" applyProtection="1">
      <alignment vertical="center"/>
      <protection/>
    </xf>
    <xf numFmtId="0" fontId="0" fillId="34" borderId="42" xfId="0" applyFill="1" applyBorder="1" applyAlignment="1" applyProtection="1">
      <alignment/>
      <protection/>
    </xf>
    <xf numFmtId="0" fontId="3" fillId="0" borderId="41" xfId="0" applyFont="1" applyBorder="1" applyAlignment="1" applyProtection="1">
      <alignment horizontal="left" vertical="center"/>
      <protection/>
    </xf>
    <xf numFmtId="0" fontId="0" fillId="34" borderId="42" xfId="0"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29" fillId="34" borderId="28" xfId="0" applyFont="1" applyFill="1" applyBorder="1" applyAlignment="1" applyProtection="1">
      <alignment horizontal="left" vertical="center"/>
      <protection/>
    </xf>
    <xf numFmtId="0" fontId="0" fillId="0" borderId="0" xfId="58" applyFont="1" applyFill="1" applyBorder="1" applyAlignment="1" applyProtection="1">
      <alignment vertical="center" wrapText="1"/>
      <protection/>
    </xf>
    <xf numFmtId="0" fontId="0" fillId="34" borderId="0" xfId="0" applyFont="1" applyFill="1" applyBorder="1" applyAlignment="1" applyProtection="1">
      <alignment horizontal="left" vertical="center"/>
      <protection/>
    </xf>
    <xf numFmtId="0" fontId="0" fillId="34" borderId="27" xfId="0" applyFont="1" applyFill="1" applyBorder="1" applyAlignment="1" applyProtection="1">
      <alignment horizontal="left" vertical="center"/>
      <protection/>
    </xf>
    <xf numFmtId="0" fontId="0" fillId="0" borderId="0" xfId="58" applyFont="1" applyAlignment="1" applyProtection="1">
      <alignment horizontal="center"/>
      <protection locked="0"/>
    </xf>
    <xf numFmtId="0" fontId="0" fillId="34" borderId="0" xfId="0" applyFill="1" applyBorder="1" applyAlignment="1" applyProtection="1">
      <alignment horizontal="left" vertical="center" wrapText="1"/>
      <protection/>
    </xf>
    <xf numFmtId="0" fontId="102" fillId="0" borderId="0" xfId="0" applyFont="1" applyAlignment="1">
      <alignment horizontal="center" readingOrder="1"/>
    </xf>
    <xf numFmtId="0" fontId="2" fillId="0" borderId="14" xfId="0" applyFont="1" applyFill="1" applyBorder="1" applyAlignment="1" applyProtection="1">
      <alignment horizontal="left" vertical="top" wrapText="1"/>
      <protection locked="0"/>
    </xf>
    <xf numFmtId="0" fontId="29" fillId="41" borderId="54" xfId="0" applyFont="1" applyFill="1" applyBorder="1" applyAlignment="1" applyProtection="1">
      <alignment/>
      <protection/>
    </xf>
    <xf numFmtId="0" fontId="30" fillId="41" borderId="55" xfId="0" applyFont="1" applyFill="1" applyBorder="1" applyAlignment="1" applyProtection="1">
      <alignment/>
      <protection/>
    </xf>
    <xf numFmtId="0" fontId="29" fillId="41" borderId="32" xfId="0" applyFont="1" applyFill="1" applyBorder="1" applyAlignment="1" applyProtection="1">
      <alignment/>
      <protection/>
    </xf>
    <xf numFmtId="0" fontId="30" fillId="41" borderId="30" xfId="0" applyFont="1" applyFill="1" applyBorder="1" applyAlignment="1" applyProtection="1">
      <alignment/>
      <protection/>
    </xf>
    <xf numFmtId="0" fontId="0" fillId="0" borderId="0" xfId="0" applyFont="1" applyBorder="1" applyAlignment="1" applyProtection="1">
      <alignment horizontal="left" wrapText="1"/>
      <protection locked="0"/>
    </xf>
    <xf numFmtId="0" fontId="0" fillId="0" borderId="0" xfId="0" applyFill="1" applyAlignment="1" applyProtection="1">
      <alignment/>
      <protection/>
    </xf>
    <xf numFmtId="0" fontId="0" fillId="0" borderId="0" xfId="0" applyBorder="1" applyAlignment="1" applyProtection="1">
      <alignment horizontal="center"/>
      <protection locked="0"/>
    </xf>
    <xf numFmtId="0" fontId="0" fillId="0" borderId="27" xfId="0" applyBorder="1" applyAlignment="1" applyProtection="1">
      <alignment/>
      <protection locked="0"/>
    </xf>
    <xf numFmtId="0" fontId="0" fillId="0" borderId="27" xfId="0" applyBorder="1" applyAlignment="1" applyProtection="1">
      <alignment horizontal="center"/>
      <protection locked="0"/>
    </xf>
    <xf numFmtId="0" fontId="0" fillId="34" borderId="83" xfId="0" applyFill="1" applyBorder="1" applyAlignment="1" applyProtection="1">
      <alignment vertical="center"/>
      <protection locked="0"/>
    </xf>
    <xf numFmtId="0" fontId="0" fillId="0" borderId="42" xfId="0" applyBorder="1" applyAlignment="1" applyProtection="1">
      <alignment/>
      <protection locked="0"/>
    </xf>
    <xf numFmtId="0" fontId="0" fillId="0" borderId="79" xfId="0" applyBorder="1" applyAlignment="1" applyProtection="1">
      <alignment/>
      <protection locked="0"/>
    </xf>
    <xf numFmtId="0" fontId="0" fillId="0" borderId="42" xfId="0" applyBorder="1" applyAlignment="1" applyProtection="1">
      <alignment horizontal="center"/>
      <protection locked="0"/>
    </xf>
    <xf numFmtId="0" fontId="0" fillId="0" borderId="27" xfId="0" applyBorder="1" applyAlignment="1" applyProtection="1">
      <alignment horizontal="left"/>
      <protection locked="0"/>
    </xf>
    <xf numFmtId="0" fontId="0" fillId="0" borderId="79" xfId="0" applyBorder="1" applyAlignment="1" applyProtection="1">
      <alignment horizontal="center"/>
      <protection locked="0"/>
    </xf>
    <xf numFmtId="0" fontId="0" fillId="0" borderId="83" xfId="0" applyBorder="1" applyAlignment="1" applyProtection="1">
      <alignment horizontal="center"/>
      <protection locked="0"/>
    </xf>
    <xf numFmtId="0" fontId="0" fillId="0" borderId="27" xfId="0" applyBorder="1" applyAlignment="1" applyProtection="1">
      <alignment/>
      <protection/>
    </xf>
    <xf numFmtId="0" fontId="0" fillId="0" borderId="42" xfId="0" applyBorder="1" applyAlignment="1" applyProtection="1">
      <alignment/>
      <protection/>
    </xf>
    <xf numFmtId="0" fontId="0" fillId="0" borderId="0" xfId="0" applyFill="1" applyBorder="1" applyAlignment="1" applyProtection="1">
      <alignment/>
      <protection locked="0"/>
    </xf>
    <xf numFmtId="0" fontId="0" fillId="34" borderId="42" xfId="0" applyFill="1" applyBorder="1" applyAlignment="1" applyProtection="1">
      <alignment vertical="center"/>
      <protection locked="0"/>
    </xf>
    <xf numFmtId="0" fontId="0" fillId="0" borderId="27" xfId="0" applyFill="1" applyBorder="1" applyAlignment="1" applyProtection="1">
      <alignment/>
      <protection locked="0"/>
    </xf>
    <xf numFmtId="0" fontId="0" fillId="34" borderId="42" xfId="0" applyFont="1" applyFill="1" applyBorder="1" applyAlignment="1" applyProtection="1">
      <alignment vertical="center"/>
      <protection locked="0"/>
    </xf>
    <xf numFmtId="0" fontId="0" fillId="0" borderId="27" xfId="0" applyFont="1" applyBorder="1" applyAlignment="1" applyProtection="1">
      <alignment/>
      <protection locked="0"/>
    </xf>
    <xf numFmtId="0" fontId="0" fillId="0" borderId="79" xfId="0" applyFont="1" applyBorder="1" applyAlignment="1" applyProtection="1">
      <alignment/>
      <protection locked="0"/>
    </xf>
    <xf numFmtId="0" fontId="2" fillId="0" borderId="0" xfId="0" applyFont="1" applyBorder="1" applyAlignment="1" applyProtection="1">
      <alignment/>
      <protection/>
    </xf>
    <xf numFmtId="0" fontId="0" fillId="34" borderId="0" xfId="58" applyFont="1" applyFill="1" applyBorder="1" applyAlignment="1" applyProtection="1">
      <alignment horizontal="left" vertical="center" wrapText="1"/>
      <protection/>
    </xf>
    <xf numFmtId="0" fontId="2" fillId="34" borderId="19" xfId="0" applyFont="1" applyFill="1" applyBorder="1" applyAlignment="1" applyProtection="1">
      <alignment horizontal="center" vertical="center"/>
      <protection locked="0"/>
    </xf>
    <xf numFmtId="0" fontId="2" fillId="5" borderId="51" xfId="0" applyFont="1" applyFill="1" applyBorder="1" applyAlignment="1" applyProtection="1">
      <alignment/>
      <protection locked="0"/>
    </xf>
    <xf numFmtId="0" fontId="0" fillId="5" borderId="11"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top" wrapText="1"/>
      <protection locked="0"/>
    </xf>
    <xf numFmtId="15" fontId="0" fillId="5" borderId="19" xfId="0" applyNumberFormat="1" applyFont="1" applyFill="1" applyBorder="1" applyAlignment="1" applyProtection="1">
      <alignment horizontal="left" vertical="top" wrapText="1"/>
      <protection locked="0"/>
    </xf>
    <xf numFmtId="15" fontId="0" fillId="5" borderId="12" xfId="0" applyNumberFormat="1" applyFont="1"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87" xfId="0" applyFont="1" applyFill="1" applyBorder="1" applyAlignment="1" applyProtection="1">
      <alignment horizontal="left" vertical="top" wrapText="1"/>
      <protection locked="0"/>
    </xf>
    <xf numFmtId="0" fontId="0" fillId="5" borderId="51" xfId="0" applyFont="1" applyFill="1" applyBorder="1" applyAlignment="1" applyProtection="1">
      <alignment horizontal="left" vertical="top" wrapText="1"/>
      <protection locked="0"/>
    </xf>
    <xf numFmtId="0" fontId="0" fillId="5" borderId="26" xfId="0" applyFont="1" applyFill="1" applyBorder="1" applyAlignment="1" applyProtection="1">
      <alignment horizontal="left" vertical="top" wrapText="1"/>
      <protection locked="0"/>
    </xf>
    <xf numFmtId="15" fontId="0" fillId="5" borderId="26" xfId="0" applyNumberFormat="1" applyFont="1" applyFill="1" applyBorder="1" applyAlignment="1" applyProtection="1">
      <alignment horizontal="left" vertical="top" wrapText="1"/>
      <protection locked="0"/>
    </xf>
    <xf numFmtId="15" fontId="0" fillId="5" borderId="88" xfId="0" applyNumberFormat="1" applyFont="1" applyFill="1" applyBorder="1" applyAlignment="1" applyProtection="1">
      <alignment horizontal="left" vertical="top" wrapText="1"/>
      <protection locked="0"/>
    </xf>
    <xf numFmtId="0" fontId="0" fillId="5" borderId="43" xfId="0"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top" wrapText="1"/>
      <protection locked="0"/>
    </xf>
    <xf numFmtId="0" fontId="0" fillId="5" borderId="20" xfId="0" applyFont="1" applyFill="1" applyBorder="1" applyAlignment="1" applyProtection="1">
      <alignment horizontal="left" vertical="top" wrapText="1"/>
      <protection locked="0"/>
    </xf>
    <xf numFmtId="15" fontId="0" fillId="5" borderId="20" xfId="0" applyNumberFormat="1" applyFont="1" applyFill="1" applyBorder="1" applyAlignment="1" applyProtection="1">
      <alignment horizontal="left" vertical="top" wrapText="1"/>
      <protection locked="0"/>
    </xf>
    <xf numFmtId="15" fontId="0" fillId="5" borderId="45" xfId="0" applyNumberFormat="1" applyFont="1" applyFill="1" applyBorder="1" applyAlignment="1" applyProtection="1">
      <alignment horizontal="left" vertical="top" wrapText="1"/>
      <protection locked="0"/>
    </xf>
    <xf numFmtId="0" fontId="2" fillId="5" borderId="51" xfId="0" applyFont="1" applyFill="1" applyBorder="1" applyAlignment="1">
      <alignment/>
    </xf>
    <xf numFmtId="0" fontId="2" fillId="5" borderId="19" xfId="0" applyFont="1" applyFill="1" applyBorder="1" applyAlignment="1" applyProtection="1">
      <alignment/>
      <protection locked="0"/>
    </xf>
    <xf numFmtId="9" fontId="0" fillId="5" borderId="12" xfId="0" applyNumberFormat="1" applyFont="1" applyFill="1" applyBorder="1" applyAlignment="1" applyProtection="1">
      <alignment horizontal="center"/>
      <protection locked="0"/>
    </xf>
    <xf numFmtId="0" fontId="0" fillId="5" borderId="82" xfId="0" applyFont="1" applyFill="1" applyBorder="1" applyAlignment="1" applyProtection="1">
      <alignment horizontal="center"/>
      <protection locked="0"/>
    </xf>
    <xf numFmtId="0" fontId="0" fillId="5" borderId="82" xfId="0" applyFont="1" applyFill="1" applyBorder="1" applyAlignment="1" applyProtection="1">
      <alignment horizontal="center" wrapText="1"/>
      <protection locked="0"/>
    </xf>
    <xf numFmtId="0" fontId="0" fillId="5" borderId="19" xfId="0" applyFont="1" applyFill="1" applyBorder="1" applyAlignment="1" applyProtection="1">
      <alignment horizontal="center" vertical="center"/>
      <protection locked="0"/>
    </xf>
    <xf numFmtId="2" fontId="2" fillId="34" borderId="20" xfId="0" applyNumberFormat="1" applyFont="1" applyFill="1" applyBorder="1" applyAlignment="1" applyProtection="1">
      <alignment horizontal="center" vertical="center"/>
      <protection/>
    </xf>
    <xf numFmtId="2" fontId="2" fillId="34" borderId="45" xfId="0" applyNumberFormat="1" applyFont="1" applyFill="1" applyBorder="1" applyAlignment="1" applyProtection="1">
      <alignment horizontal="center" vertical="center"/>
      <protection/>
    </xf>
    <xf numFmtId="0" fontId="103" fillId="42" borderId="0" xfId="0" applyFont="1" applyFill="1" applyBorder="1" applyAlignment="1" applyProtection="1">
      <alignment/>
      <protection/>
    </xf>
    <xf numFmtId="0" fontId="46" fillId="42" borderId="13" xfId="0" applyFont="1" applyFill="1" applyBorder="1" applyAlignment="1" applyProtection="1">
      <alignment vertical="center"/>
      <protection/>
    </xf>
    <xf numFmtId="0" fontId="46" fillId="42" borderId="38" xfId="0" applyFont="1" applyFill="1" applyBorder="1" applyAlignment="1" applyProtection="1">
      <alignment vertical="center"/>
      <protection/>
    </xf>
    <xf numFmtId="0" fontId="46" fillId="42" borderId="38" xfId="0" applyFont="1" applyFill="1" applyBorder="1" applyAlignment="1" applyProtection="1">
      <alignment horizontal="center" vertical="center"/>
      <protection/>
    </xf>
    <xf numFmtId="0" fontId="47" fillId="42" borderId="38" xfId="0" applyFont="1" applyFill="1" applyBorder="1" applyAlignment="1" applyProtection="1">
      <alignment vertical="center"/>
      <protection/>
    </xf>
    <xf numFmtId="0" fontId="46" fillId="42" borderId="97" xfId="0" applyFont="1" applyFill="1" applyBorder="1" applyAlignment="1" applyProtection="1">
      <alignment vertical="center"/>
      <protection/>
    </xf>
    <xf numFmtId="0" fontId="30" fillId="42" borderId="61" xfId="0" applyFont="1" applyFill="1" applyBorder="1" applyAlignment="1" applyProtection="1">
      <alignment horizontal="center"/>
      <protection/>
    </xf>
    <xf numFmtId="0" fontId="29" fillId="42" borderId="98" xfId="0" applyFont="1" applyFill="1" applyBorder="1" applyAlignment="1" applyProtection="1">
      <alignment horizontal="center"/>
      <protection/>
    </xf>
    <xf numFmtId="0" fontId="29" fillId="42" borderId="86" xfId="0" applyFont="1" applyFill="1" applyBorder="1" applyAlignment="1" applyProtection="1">
      <alignment horizontal="center"/>
      <protection/>
    </xf>
    <xf numFmtId="0" fontId="44" fillId="42" borderId="33" xfId="0" applyFont="1" applyFill="1" applyBorder="1" applyAlignment="1" applyProtection="1">
      <alignment vertical="center"/>
      <protection/>
    </xf>
    <xf numFmtId="0" fontId="45" fillId="42" borderId="28" xfId="0" applyFont="1" applyFill="1" applyBorder="1" applyAlignment="1" applyProtection="1">
      <alignment vertical="center"/>
      <protection/>
    </xf>
    <xf numFmtId="0" fontId="45" fillId="42" borderId="53" xfId="0" applyFont="1" applyFill="1" applyBorder="1" applyAlignment="1" applyProtection="1">
      <alignment vertical="center"/>
      <protection/>
    </xf>
    <xf numFmtId="0" fontId="35" fillId="0" borderId="0" xfId="0" applyFont="1" applyFill="1" applyBorder="1" applyAlignment="1" applyProtection="1">
      <alignment horizontal="center"/>
      <protection/>
    </xf>
    <xf numFmtId="0" fontId="42" fillId="42" borderId="41" xfId="0" applyFont="1" applyFill="1" applyBorder="1" applyAlignment="1" applyProtection="1">
      <alignment/>
      <protection/>
    </xf>
    <xf numFmtId="0" fontId="43" fillId="42" borderId="0" xfId="0" applyFont="1" applyFill="1" applyBorder="1" applyAlignment="1" applyProtection="1">
      <alignment/>
      <protection/>
    </xf>
    <xf numFmtId="0" fontId="31" fillId="42" borderId="42" xfId="0" applyFont="1" applyFill="1" applyBorder="1" applyAlignment="1" applyProtection="1">
      <alignment horizontal="right"/>
      <protection/>
    </xf>
    <xf numFmtId="0" fontId="0" fillId="34" borderId="41" xfId="0" applyFont="1" applyFill="1" applyBorder="1" applyAlignment="1" applyProtection="1">
      <alignment vertical="center"/>
      <protection/>
    </xf>
    <xf numFmtId="0" fontId="30" fillId="42" borderId="54" xfId="0" applyFont="1" applyFill="1" applyBorder="1" applyAlignment="1" applyProtection="1">
      <alignment horizontal="centerContinuous" vertical="center"/>
      <protection/>
    </xf>
    <xf numFmtId="0" fontId="29" fillId="42" borderId="57" xfId="0" applyFont="1" applyFill="1" applyBorder="1" applyAlignment="1" applyProtection="1">
      <alignment horizontal="centerContinuous" vertical="center"/>
      <protection/>
    </xf>
    <xf numFmtId="0" fontId="29" fillId="42" borderId="55" xfId="0" applyFont="1" applyFill="1" applyBorder="1" applyAlignment="1" applyProtection="1">
      <alignment horizontal="centerContinuous" vertical="center"/>
      <protection/>
    </xf>
    <xf numFmtId="0" fontId="40" fillId="42" borderId="32" xfId="0" applyFont="1" applyFill="1" applyBorder="1" applyAlignment="1" applyProtection="1">
      <alignment horizontal="centerContinuous" vertical="center"/>
      <protection/>
    </xf>
    <xf numFmtId="0" fontId="29" fillId="42" borderId="0" xfId="0" applyFont="1" applyFill="1" applyBorder="1" applyAlignment="1" applyProtection="1">
      <alignment horizontal="centerContinuous" vertical="center"/>
      <protection/>
    </xf>
    <xf numFmtId="0" fontId="29" fillId="42" borderId="30" xfId="0" applyFont="1" applyFill="1" applyBorder="1" applyAlignment="1" applyProtection="1">
      <alignment horizontal="centerContinuous" vertical="center"/>
      <protection/>
    </xf>
    <xf numFmtId="15" fontId="29" fillId="42" borderId="32" xfId="0" applyNumberFormat="1" applyFont="1" applyFill="1" applyBorder="1" applyAlignment="1" applyProtection="1">
      <alignment horizontal="centerContinuous" vertical="center"/>
      <protection/>
    </xf>
    <xf numFmtId="0" fontId="14" fillId="42" borderId="0" xfId="0" applyFont="1" applyFill="1" applyBorder="1" applyAlignment="1" applyProtection="1">
      <alignment horizontal="centerContinuous" vertical="center"/>
      <protection/>
    </xf>
    <xf numFmtId="0" fontId="33" fillId="42" borderId="32" xfId="0" applyFont="1" applyFill="1" applyBorder="1" applyAlignment="1" applyProtection="1">
      <alignment/>
      <protection/>
    </xf>
    <xf numFmtId="0" fontId="14" fillId="42" borderId="0" xfId="0" applyFont="1" applyFill="1" applyBorder="1" applyAlignment="1" applyProtection="1">
      <alignment/>
      <protection/>
    </xf>
    <xf numFmtId="0" fontId="14" fillId="42" borderId="0" xfId="0" applyFont="1" applyFill="1" applyBorder="1" applyAlignment="1" applyProtection="1">
      <alignment horizontal="center"/>
      <protection/>
    </xf>
    <xf numFmtId="0" fontId="14" fillId="42" borderId="30" xfId="0" applyFont="1" applyFill="1" applyBorder="1" applyAlignment="1" applyProtection="1">
      <alignment horizontal="center"/>
      <protection/>
    </xf>
    <xf numFmtId="0" fontId="30" fillId="42" borderId="32" xfId="0" applyFont="1" applyFill="1" applyBorder="1" applyAlignment="1" applyProtection="1">
      <alignment/>
      <protection/>
    </xf>
    <xf numFmtId="0" fontId="30" fillId="42" borderId="0" xfId="0" applyFont="1" applyFill="1" applyBorder="1" applyAlignment="1" applyProtection="1">
      <alignment/>
      <protection/>
    </xf>
    <xf numFmtId="0" fontId="30" fillId="42" borderId="0" xfId="0" applyFont="1" applyFill="1" applyBorder="1" applyAlignment="1" applyProtection="1">
      <alignment horizontal="center"/>
      <protection/>
    </xf>
    <xf numFmtId="0" fontId="30" fillId="42" borderId="0" xfId="0" applyFont="1" applyFill="1" applyBorder="1" applyAlignment="1" applyProtection="1">
      <alignment horizontal="center"/>
      <protection/>
    </xf>
    <xf numFmtId="0" fontId="29" fillId="42" borderId="30" xfId="0" applyFont="1" applyFill="1" applyBorder="1" applyAlignment="1" applyProtection="1">
      <alignment/>
      <protection/>
    </xf>
    <xf numFmtId="0" fontId="30" fillId="42" borderId="32" xfId="0" applyFont="1" applyFill="1" applyBorder="1" applyAlignment="1" applyProtection="1">
      <alignment vertical="center"/>
      <protection/>
    </xf>
    <xf numFmtId="0" fontId="30" fillId="42" borderId="0" xfId="0" applyFont="1" applyFill="1" applyBorder="1" applyAlignment="1" applyProtection="1">
      <alignment vertical="center"/>
      <protection/>
    </xf>
    <xf numFmtId="0" fontId="29" fillId="42" borderId="0" xfId="0" applyFont="1" applyFill="1" applyBorder="1" applyAlignment="1" applyProtection="1">
      <alignment horizontal="center" vertical="center"/>
      <protection/>
    </xf>
    <xf numFmtId="0" fontId="29" fillId="42" borderId="30" xfId="0" applyFont="1" applyFill="1" applyBorder="1" applyAlignment="1" applyProtection="1">
      <alignment horizontal="center" vertical="center"/>
      <protection/>
    </xf>
    <xf numFmtId="0" fontId="29" fillId="42" borderId="0" xfId="0" applyFont="1" applyFill="1" applyBorder="1" applyAlignment="1" applyProtection="1">
      <alignment vertical="center"/>
      <protection/>
    </xf>
    <xf numFmtId="0" fontId="41" fillId="42" borderId="13" xfId="0" applyFont="1" applyFill="1" applyBorder="1" applyAlignment="1" applyProtection="1">
      <alignment/>
      <protection/>
    </xf>
    <xf numFmtId="0" fontId="29" fillId="42" borderId="38" xfId="0" applyFont="1" applyFill="1" applyBorder="1" applyAlignment="1" applyProtection="1">
      <alignment/>
      <protection/>
    </xf>
    <xf numFmtId="0" fontId="41" fillId="42" borderId="41" xfId="0" applyFont="1" applyFill="1" applyBorder="1" applyAlignment="1" applyProtection="1">
      <alignment/>
      <protection/>
    </xf>
    <xf numFmtId="0" fontId="41" fillId="42" borderId="52" xfId="0" applyFont="1" applyFill="1" applyBorder="1" applyAlignment="1" applyProtection="1">
      <alignment/>
      <protection/>
    </xf>
    <xf numFmtId="0" fontId="33" fillId="42" borderId="32" xfId="0" applyFont="1" applyFill="1" applyBorder="1" applyAlignment="1" applyProtection="1">
      <alignment horizontal="left" vertical="center"/>
      <protection/>
    </xf>
    <xf numFmtId="0" fontId="14" fillId="42" borderId="0" xfId="0" applyFont="1" applyFill="1" applyBorder="1" applyAlignment="1" applyProtection="1">
      <alignment vertical="center"/>
      <protection/>
    </xf>
    <xf numFmtId="0" fontId="30" fillId="42" borderId="0" xfId="0" applyFont="1" applyFill="1" applyBorder="1" applyAlignment="1" applyProtection="1">
      <alignment horizontal="center" vertical="center"/>
      <protection/>
    </xf>
    <xf numFmtId="0" fontId="33" fillId="42" borderId="0" xfId="0" applyFont="1" applyFill="1" applyBorder="1" applyAlignment="1" applyProtection="1">
      <alignment horizontal="center" vertical="center"/>
      <protection/>
    </xf>
    <xf numFmtId="0" fontId="33" fillId="42" borderId="30" xfId="0" applyFont="1" applyFill="1" applyBorder="1" applyAlignment="1" applyProtection="1">
      <alignment horizontal="center" vertical="center"/>
      <protection/>
    </xf>
    <xf numFmtId="0" fontId="30" fillId="42" borderId="32" xfId="0" applyFont="1" applyFill="1" applyBorder="1" applyAlignment="1" applyProtection="1">
      <alignment horizontal="left" vertical="center"/>
      <protection/>
    </xf>
    <xf numFmtId="0" fontId="29" fillId="42" borderId="0" xfId="0" applyFont="1" applyFill="1" applyBorder="1" applyAlignment="1" applyProtection="1">
      <alignment vertical="center"/>
      <protection locked="0"/>
    </xf>
    <xf numFmtId="0" fontId="29" fillId="42" borderId="30" xfId="0" applyFont="1" applyFill="1" applyBorder="1" applyAlignment="1" applyProtection="1">
      <alignment horizontal="center" vertical="center"/>
      <protection locked="0"/>
    </xf>
    <xf numFmtId="0" fontId="29" fillId="42" borderId="0" xfId="0" applyFont="1" applyFill="1" applyBorder="1" applyAlignment="1" applyProtection="1">
      <alignment horizontal="center" vertical="center"/>
      <protection locked="0"/>
    </xf>
    <xf numFmtId="0" fontId="41" fillId="42" borderId="13" xfId="0" applyFont="1" applyFill="1" applyBorder="1" applyAlignment="1" applyProtection="1">
      <alignment/>
      <protection locked="0"/>
    </xf>
    <xf numFmtId="0" fontId="41" fillId="42" borderId="38" xfId="0" applyFont="1" applyFill="1" applyBorder="1" applyAlignment="1" applyProtection="1">
      <alignment/>
      <protection locked="0"/>
    </xf>
    <xf numFmtId="0" fontId="41" fillId="42" borderId="41" xfId="0" applyFont="1" applyFill="1" applyBorder="1" applyAlignment="1" applyProtection="1">
      <alignment/>
      <protection locked="0"/>
    </xf>
    <xf numFmtId="0" fontId="41" fillId="42" borderId="52" xfId="0" applyFont="1" applyFill="1" applyBorder="1" applyAlignment="1" applyProtection="1">
      <alignment/>
      <protection locked="0"/>
    </xf>
    <xf numFmtId="0" fontId="29" fillId="42" borderId="30" xfId="0" applyFont="1" applyFill="1" applyBorder="1" applyAlignment="1" applyProtection="1">
      <alignment vertical="center"/>
      <protection locked="0"/>
    </xf>
    <xf numFmtId="0" fontId="41" fillId="42" borderId="38" xfId="0" applyFont="1" applyFill="1" applyBorder="1" applyAlignment="1" applyProtection="1">
      <alignment/>
      <protection/>
    </xf>
    <xf numFmtId="0" fontId="30" fillId="42" borderId="54" xfId="0" applyFont="1" applyFill="1" applyBorder="1" applyAlignment="1" applyProtection="1">
      <alignment horizontal="centerContinuous"/>
      <protection/>
    </xf>
    <xf numFmtId="0" fontId="29" fillId="42" borderId="57" xfId="0" applyFont="1" applyFill="1" applyBorder="1" applyAlignment="1" applyProtection="1">
      <alignment horizontal="centerContinuous"/>
      <protection/>
    </xf>
    <xf numFmtId="0" fontId="29" fillId="42" borderId="55" xfId="0" applyFont="1" applyFill="1" applyBorder="1" applyAlignment="1" applyProtection="1">
      <alignment horizontal="centerContinuous"/>
      <protection/>
    </xf>
    <xf numFmtId="0" fontId="40" fillId="42" borderId="32" xfId="0" applyFont="1" applyFill="1" applyBorder="1" applyAlignment="1" applyProtection="1">
      <alignment horizontal="centerContinuous"/>
      <protection/>
    </xf>
    <xf numFmtId="0" fontId="29" fillId="42" borderId="0" xfId="0" applyFont="1" applyFill="1" applyBorder="1" applyAlignment="1" applyProtection="1">
      <alignment horizontal="centerContinuous"/>
      <protection/>
    </xf>
    <xf numFmtId="0" fontId="29" fillId="42" borderId="30" xfId="0" applyFont="1" applyFill="1" applyBorder="1" applyAlignment="1" applyProtection="1">
      <alignment horizontal="centerContinuous"/>
      <protection/>
    </xf>
    <xf numFmtId="15" fontId="29" fillId="42" borderId="32" xfId="0" applyNumberFormat="1" applyFont="1" applyFill="1" applyBorder="1" applyAlignment="1" applyProtection="1">
      <alignment horizontal="centerContinuous"/>
      <protection/>
    </xf>
    <xf numFmtId="0" fontId="33" fillId="42" borderId="32" xfId="0" applyFont="1" applyFill="1" applyBorder="1" applyAlignment="1" applyProtection="1">
      <alignment horizontal="left"/>
      <protection/>
    </xf>
    <xf numFmtId="0" fontId="14" fillId="42" borderId="0" xfId="0" applyFont="1" applyFill="1" applyBorder="1" applyAlignment="1" applyProtection="1">
      <alignment horizontal="left"/>
      <protection/>
    </xf>
    <xf numFmtId="0" fontId="14" fillId="42" borderId="30" xfId="0" applyFont="1" applyFill="1" applyBorder="1" applyAlignment="1" applyProtection="1">
      <alignment/>
      <protection/>
    </xf>
    <xf numFmtId="0" fontId="30" fillId="42" borderId="30" xfId="0" applyFont="1" applyFill="1" applyBorder="1" applyAlignment="1" applyProtection="1">
      <alignment horizontal="left" vertical="center"/>
      <protection locked="0"/>
    </xf>
    <xf numFmtId="0" fontId="41" fillId="42" borderId="13" xfId="0" applyFont="1" applyFill="1" applyBorder="1" applyAlignment="1">
      <alignment/>
    </xf>
    <xf numFmtId="0" fontId="41" fillId="42" borderId="38" xfId="0" applyFont="1" applyFill="1" applyBorder="1" applyAlignment="1">
      <alignment/>
    </xf>
    <xf numFmtId="0" fontId="41" fillId="42" borderId="41" xfId="0" applyFont="1" applyFill="1" applyBorder="1" applyAlignment="1">
      <alignment/>
    </xf>
    <xf numFmtId="0" fontId="41" fillId="42" borderId="52" xfId="0" applyFont="1" applyFill="1" applyBorder="1" applyAlignment="1">
      <alignment/>
    </xf>
    <xf numFmtId="0" fontId="14" fillId="42" borderId="30" xfId="0" applyFont="1" applyFill="1" applyBorder="1" applyAlignment="1" applyProtection="1">
      <alignment vertical="center"/>
      <protection/>
    </xf>
    <xf numFmtId="0" fontId="30" fillId="42" borderId="32" xfId="0" applyFont="1" applyFill="1" applyBorder="1" applyAlignment="1" applyProtection="1">
      <alignment/>
      <protection/>
    </xf>
    <xf numFmtId="0" fontId="29" fillId="42" borderId="0" xfId="0" applyFont="1" applyFill="1" applyBorder="1" applyAlignment="1" applyProtection="1">
      <alignment/>
      <protection/>
    </xf>
    <xf numFmtId="0" fontId="29" fillId="42" borderId="0" xfId="0" applyFont="1" applyFill="1" applyBorder="1" applyAlignment="1" applyProtection="1">
      <alignment horizontal="center"/>
      <protection locked="0"/>
    </xf>
    <xf numFmtId="0" fontId="29" fillId="42" borderId="0" xfId="0" applyFont="1" applyFill="1" applyBorder="1" applyAlignment="1" applyProtection="1">
      <alignment/>
      <protection locked="0"/>
    </xf>
    <xf numFmtId="0" fontId="29" fillId="42" borderId="30" xfId="0" applyFont="1" applyFill="1" applyBorder="1" applyAlignment="1" applyProtection="1">
      <alignment/>
      <protection locked="0"/>
    </xf>
    <xf numFmtId="0" fontId="29" fillId="42" borderId="0" xfId="0" applyFont="1" applyFill="1" applyBorder="1" applyAlignment="1" applyProtection="1">
      <alignment wrapText="1"/>
      <protection locked="0"/>
    </xf>
    <xf numFmtId="0" fontId="29" fillId="42" borderId="30" xfId="0" applyFont="1" applyFill="1" applyBorder="1" applyAlignment="1" applyProtection="1">
      <alignment wrapText="1"/>
      <protection locked="0"/>
    </xf>
    <xf numFmtId="0" fontId="0" fillId="42" borderId="0" xfId="0" applyFill="1" applyAlignment="1">
      <alignment/>
    </xf>
    <xf numFmtId="0" fontId="33" fillId="42" borderId="32" xfId="0" applyFont="1" applyFill="1" applyBorder="1" applyAlignment="1" applyProtection="1">
      <alignment/>
      <protection/>
    </xf>
    <xf numFmtId="0" fontId="29" fillId="42" borderId="32" xfId="0" applyFont="1" applyFill="1" applyBorder="1" applyAlignment="1" applyProtection="1">
      <alignment/>
      <protection/>
    </xf>
    <xf numFmtId="0" fontId="30" fillId="42" borderId="39" xfId="0" applyFont="1" applyFill="1" applyBorder="1" applyAlignment="1" applyProtection="1">
      <alignment horizontal="left"/>
      <protection/>
    </xf>
    <xf numFmtId="0" fontId="30" fillId="42" borderId="15" xfId="0" applyFont="1" applyFill="1" applyBorder="1" applyAlignment="1" applyProtection="1">
      <alignment horizontal="left"/>
      <protection/>
    </xf>
    <xf numFmtId="0" fontId="30" fillId="42" borderId="15" xfId="0" applyFont="1" applyFill="1" applyBorder="1" applyAlignment="1" applyProtection="1">
      <alignment horizontal="center"/>
      <protection/>
    </xf>
    <xf numFmtId="1" fontId="30" fillId="42" borderId="15" xfId="0" applyNumberFormat="1" applyFont="1" applyFill="1" applyBorder="1" applyAlignment="1" applyProtection="1">
      <alignment horizontal="center"/>
      <protection/>
    </xf>
    <xf numFmtId="1" fontId="30" fillId="42" borderId="15" xfId="0" applyNumberFormat="1" applyFont="1" applyFill="1" applyBorder="1" applyAlignment="1" applyProtection="1">
      <alignment horizontal="center" vertical="top"/>
      <protection/>
    </xf>
    <xf numFmtId="0" fontId="30" fillId="42" borderId="39" xfId="0" applyFont="1" applyFill="1" applyBorder="1" applyAlignment="1" applyProtection="1">
      <alignment horizontal="left"/>
      <protection/>
    </xf>
    <xf numFmtId="0" fontId="30" fillId="42" borderId="80" xfId="0" applyFont="1" applyFill="1" applyBorder="1" applyAlignment="1" applyProtection="1">
      <alignment horizontal="left"/>
      <protection/>
    </xf>
    <xf numFmtId="0" fontId="30" fillId="42" borderId="27" xfId="0" applyFont="1" applyFill="1" applyBorder="1" applyAlignment="1" applyProtection="1">
      <alignment horizontal="center"/>
      <protection/>
    </xf>
    <xf numFmtId="0" fontId="7" fillId="43" borderId="11" xfId="0" applyFont="1" applyFill="1" applyBorder="1" applyAlignment="1">
      <alignment horizontal="center" vertical="center" wrapText="1"/>
    </xf>
    <xf numFmtId="0" fontId="7" fillId="43" borderId="43" xfId="0" applyFont="1" applyFill="1" applyBorder="1" applyAlignment="1">
      <alignment horizontal="center" vertical="center" wrapText="1"/>
    </xf>
    <xf numFmtId="0" fontId="2" fillId="43" borderId="19" xfId="0" applyFont="1" applyFill="1" applyBorder="1" applyAlignment="1" applyProtection="1">
      <alignment horizontal="center"/>
      <protection/>
    </xf>
    <xf numFmtId="0" fontId="2" fillId="43" borderId="19" xfId="0" applyFont="1" applyFill="1" applyBorder="1" applyAlignment="1" applyProtection="1">
      <alignment/>
      <protection/>
    </xf>
    <xf numFmtId="0" fontId="2" fillId="43" borderId="19" xfId="0" applyFont="1" applyFill="1" applyBorder="1" applyAlignment="1" applyProtection="1">
      <alignment horizontal="center" vertical="center" wrapText="1"/>
      <protection/>
    </xf>
    <xf numFmtId="0" fontId="2" fillId="43" borderId="19" xfId="0" applyFont="1" applyFill="1" applyBorder="1" applyAlignment="1" applyProtection="1">
      <alignment vertical="center" wrapText="1"/>
      <protection/>
    </xf>
    <xf numFmtId="0" fontId="30" fillId="42" borderId="22" xfId="0" applyFont="1" applyFill="1" applyBorder="1" applyAlignment="1" applyProtection="1">
      <alignment horizontal="center"/>
      <protection/>
    </xf>
    <xf numFmtId="0" fontId="0" fillId="34" borderId="0" xfId="0" applyFont="1" applyFill="1" applyBorder="1" applyAlignment="1" applyProtection="1">
      <alignment vertical="center"/>
      <protection/>
    </xf>
    <xf numFmtId="0" fontId="104" fillId="42" borderId="54" xfId="0" applyFont="1" applyFill="1" applyBorder="1" applyAlignment="1" applyProtection="1">
      <alignment horizontal="center" vertical="center"/>
      <protection/>
    </xf>
    <xf numFmtId="0" fontId="104" fillId="42" borderId="57" xfId="0" applyFont="1" applyFill="1" applyBorder="1" applyAlignment="1" applyProtection="1">
      <alignment horizontal="center" vertical="center"/>
      <protection/>
    </xf>
    <xf numFmtId="0" fontId="104" fillId="42" borderId="55" xfId="0" applyFont="1" applyFill="1" applyBorder="1" applyAlignment="1" applyProtection="1">
      <alignment horizontal="center" vertical="center"/>
      <protection/>
    </xf>
    <xf numFmtId="0" fontId="104" fillId="42" borderId="32" xfId="0" applyFont="1" applyFill="1" applyBorder="1" applyAlignment="1" applyProtection="1">
      <alignment horizontal="center" vertical="center"/>
      <protection/>
    </xf>
    <xf numFmtId="0" fontId="104" fillId="42" borderId="0" xfId="0" applyFont="1" applyFill="1" applyBorder="1" applyAlignment="1" applyProtection="1">
      <alignment horizontal="center" vertical="center"/>
      <protection/>
    </xf>
    <xf numFmtId="0" fontId="104" fillId="42" borderId="30" xfId="0" applyFont="1" applyFill="1" applyBorder="1" applyAlignment="1" applyProtection="1">
      <alignment horizontal="center" vertical="center"/>
      <protection/>
    </xf>
    <xf numFmtId="0" fontId="105" fillId="42" borderId="0" xfId="0" applyFont="1" applyFill="1" applyBorder="1" applyAlignment="1" applyProtection="1">
      <alignment horizontal="center"/>
      <protection/>
    </xf>
    <xf numFmtId="0" fontId="60" fillId="42" borderId="0" xfId="53" applyFont="1" applyFill="1" applyBorder="1" applyAlignment="1" applyProtection="1">
      <alignment horizontal="center"/>
      <protection/>
    </xf>
    <xf numFmtId="0" fontId="2"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35" fillId="0" borderId="0" xfId="0" applyFont="1" applyFill="1" applyBorder="1" applyAlignment="1" applyProtection="1">
      <alignment horizontal="lef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3" fillId="34" borderId="0" xfId="0" applyNumberFormat="1" applyFont="1" applyFill="1" applyBorder="1" applyAlignment="1" applyProtection="1">
      <alignment horizontal="left" vertical="center" wrapText="1"/>
      <protection/>
    </xf>
    <xf numFmtId="0" fontId="5" fillId="34" borderId="0" xfId="0" applyNumberFormat="1" applyFont="1" applyFill="1" applyBorder="1" applyAlignment="1" applyProtection="1">
      <alignment horizontal="left" vertical="center" wrapText="1"/>
      <protection/>
    </xf>
    <xf numFmtId="0" fontId="7" fillId="43" borderId="10" xfId="0" applyFont="1" applyFill="1" applyBorder="1" applyAlignment="1">
      <alignment horizontal="left" vertical="center" wrapText="1"/>
    </xf>
    <xf numFmtId="0" fontId="7" fillId="43" borderId="28" xfId="0" applyFont="1" applyFill="1" applyBorder="1" applyAlignment="1">
      <alignment horizontal="left" vertical="center" wrapText="1"/>
    </xf>
    <xf numFmtId="0" fontId="7" fillId="43" borderId="82" xfId="0" applyFont="1" applyFill="1" applyBorder="1" applyAlignment="1">
      <alignment horizontal="left" vertical="center" wrapText="1"/>
    </xf>
    <xf numFmtId="0" fontId="7" fillId="43" borderId="44" xfId="0" applyFont="1" applyFill="1" applyBorder="1" applyAlignment="1">
      <alignment horizontal="left" vertical="center" wrapText="1"/>
    </xf>
    <xf numFmtId="0" fontId="7" fillId="43" borderId="99" xfId="0" applyFont="1" applyFill="1" applyBorder="1" applyAlignment="1">
      <alignment horizontal="left" vertical="center" wrapText="1"/>
    </xf>
    <xf numFmtId="0" fontId="7" fillId="43" borderId="100" xfId="0" applyFont="1" applyFill="1" applyBorder="1" applyAlignment="1">
      <alignment horizontal="left" vertical="center" wrapText="1"/>
    </xf>
    <xf numFmtId="0" fontId="3" fillId="43" borderId="65" xfId="0" applyFont="1" applyFill="1" applyBorder="1" applyAlignment="1">
      <alignment horizontal="center" vertical="center" wrapText="1"/>
    </xf>
    <xf numFmtId="0" fontId="3" fillId="43" borderId="101" xfId="0" applyFont="1" applyFill="1" applyBorder="1" applyAlignment="1">
      <alignment horizontal="center" vertical="center" wrapText="1"/>
    </xf>
    <xf numFmtId="0" fontId="3" fillId="43" borderId="102" xfId="0" applyFont="1" applyFill="1" applyBorder="1" applyAlignment="1">
      <alignment horizontal="center" vertical="center" wrapText="1"/>
    </xf>
    <xf numFmtId="0" fontId="2" fillId="5" borderId="41"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42" xfId="0" applyFont="1" applyFill="1" applyBorder="1" applyAlignment="1" applyProtection="1">
      <alignment horizontal="left" vertical="center" wrapText="1"/>
      <protection locked="0"/>
    </xf>
    <xf numFmtId="0" fontId="0" fillId="34" borderId="41"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42" xfId="0" applyFont="1" applyFill="1" applyBorder="1" applyAlignment="1" applyProtection="1">
      <alignment wrapText="1"/>
      <protection/>
    </xf>
    <xf numFmtId="0" fontId="2" fillId="34" borderId="10" xfId="0" applyFont="1" applyFill="1" applyBorder="1" applyAlignment="1" applyProtection="1">
      <alignment horizontal="left" vertical="center"/>
      <protection/>
    </xf>
    <xf numFmtId="0" fontId="2" fillId="34" borderId="53" xfId="0" applyFont="1" applyFill="1" applyBorder="1" applyAlignment="1" applyProtection="1">
      <alignment horizontal="left" vertical="center"/>
      <protection/>
    </xf>
    <xf numFmtId="0" fontId="0" fillId="5" borderId="1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9" xfId="0" applyFont="1" applyFill="1" applyBorder="1" applyAlignment="1" applyProtection="1">
      <alignment horizontal="left" vertical="center" wrapText="1"/>
      <protection/>
    </xf>
    <xf numFmtId="15" fontId="59" fillId="44" borderId="10" xfId="0" applyNumberFormat="1" applyFont="1" applyFill="1" applyBorder="1" applyAlignment="1" applyProtection="1">
      <alignment horizontal="left" vertical="center"/>
      <protection/>
    </xf>
    <xf numFmtId="15" fontId="59" fillId="44" borderId="82" xfId="0" applyNumberFormat="1" applyFont="1" applyFill="1" applyBorder="1" applyAlignment="1" applyProtection="1">
      <alignment horizontal="left" vertical="center"/>
      <protection/>
    </xf>
    <xf numFmtId="15" fontId="0" fillId="34" borderId="29" xfId="0" applyNumberFormat="1" applyFont="1" applyFill="1" applyBorder="1" applyAlignment="1" applyProtection="1">
      <alignment horizontal="center" vertical="center"/>
      <protection/>
    </xf>
    <xf numFmtId="15" fontId="0" fillId="34" borderId="83" xfId="0" applyNumberFormat="1" applyFont="1" applyFill="1" applyBorder="1" applyAlignment="1" applyProtection="1">
      <alignment horizontal="center" vertical="center"/>
      <protection/>
    </xf>
    <xf numFmtId="0" fontId="38" fillId="42" borderId="41" xfId="0" applyFont="1" applyFill="1" applyBorder="1" applyAlignment="1" applyProtection="1">
      <alignment horizontal="center" vertical="center"/>
      <protection/>
    </xf>
    <xf numFmtId="0" fontId="38" fillId="42" borderId="0" xfId="0" applyFont="1" applyFill="1" applyBorder="1" applyAlignment="1" applyProtection="1">
      <alignment horizontal="center" vertical="center"/>
      <protection/>
    </xf>
    <xf numFmtId="0" fontId="38" fillId="42" borderId="42" xfId="0" applyFont="1" applyFill="1" applyBorder="1" applyAlignment="1" applyProtection="1">
      <alignment horizontal="center" vertical="center"/>
      <protection/>
    </xf>
    <xf numFmtId="167" fontId="0" fillId="5" borderId="10" xfId="0" applyNumberFormat="1" applyFont="1" applyFill="1" applyBorder="1" applyAlignment="1" applyProtection="1">
      <alignment horizontal="center" vertical="center"/>
      <protection locked="0"/>
    </xf>
    <xf numFmtId="167" fontId="0" fillId="5" borderId="28" xfId="0" applyNumberFormat="1" applyFont="1" applyFill="1" applyBorder="1" applyAlignment="1" applyProtection="1">
      <alignment horizontal="center" vertical="center"/>
      <protection locked="0"/>
    </xf>
    <xf numFmtId="0" fontId="0" fillId="34" borderId="41" xfId="0" applyNumberFormat="1" applyFont="1" applyFill="1" applyBorder="1" applyAlignment="1" applyProtection="1">
      <alignment vertical="center" wrapText="1"/>
      <protection/>
    </xf>
    <xf numFmtId="0" fontId="0" fillId="34" borderId="0" xfId="0" applyNumberFormat="1" applyFont="1" applyFill="1" applyBorder="1" applyAlignment="1" applyProtection="1">
      <alignment vertical="center" wrapText="1"/>
      <protection/>
    </xf>
    <xf numFmtId="0" fontId="0" fillId="34" borderId="42" xfId="0" applyNumberFormat="1" applyFont="1" applyFill="1" applyBorder="1" applyAlignment="1" applyProtection="1">
      <alignment vertical="center" wrapText="1"/>
      <protection/>
    </xf>
    <xf numFmtId="0" fontId="0" fillId="34" borderId="76" xfId="0" applyFont="1" applyFill="1" applyBorder="1" applyAlignment="1" applyProtection="1">
      <alignment horizontal="right" vertical="center"/>
      <protection/>
    </xf>
    <xf numFmtId="167" fontId="0" fillId="5" borderId="10" xfId="0" applyNumberFormat="1" applyFont="1" applyFill="1" applyBorder="1" applyAlignment="1" applyProtection="1">
      <alignment horizontal="center" vertical="center"/>
      <protection locked="0"/>
    </xf>
    <xf numFmtId="0" fontId="0" fillId="5" borderId="51" xfId="0" applyFont="1" applyFill="1" applyBorder="1" applyAlignment="1" applyProtection="1">
      <alignment horizontal="center" vertical="center" wrapText="1"/>
      <protection locked="0"/>
    </xf>
    <xf numFmtId="0" fontId="0" fillId="5" borderId="29" xfId="0" applyFont="1" applyFill="1" applyBorder="1" applyAlignment="1" applyProtection="1">
      <alignment horizontal="center" vertical="center" wrapText="1"/>
      <protection locked="0"/>
    </xf>
    <xf numFmtId="0" fontId="0" fillId="5" borderId="48" xfId="0" applyFont="1" applyFill="1" applyBorder="1" applyAlignment="1" applyProtection="1">
      <alignment horizontal="center" vertical="center" wrapText="1"/>
      <protection locked="0"/>
    </xf>
    <xf numFmtId="0" fontId="0" fillId="5" borderId="24" xfId="0" applyFont="1" applyFill="1" applyBorder="1" applyAlignment="1" applyProtection="1">
      <alignment vertical="center" wrapText="1"/>
      <protection locked="0"/>
    </xf>
    <xf numFmtId="0" fontId="0" fillId="5" borderId="52" xfId="0" applyFont="1" applyFill="1" applyBorder="1" applyAlignment="1" applyProtection="1">
      <alignment vertical="center" wrapText="1"/>
      <protection locked="0"/>
    </xf>
    <xf numFmtId="0" fontId="0" fillId="5" borderId="50" xfId="0" applyFont="1" applyFill="1" applyBorder="1" applyAlignment="1" applyProtection="1">
      <alignment vertical="center" wrapText="1"/>
      <protection locked="0"/>
    </xf>
    <xf numFmtId="0" fontId="0" fillId="34" borderId="41" xfId="0" applyFont="1" applyFill="1" applyBorder="1" applyAlignment="1" applyProtection="1">
      <alignment horizontal="right" vertical="center"/>
      <protection/>
    </xf>
    <xf numFmtId="0" fontId="0" fillId="0" borderId="41" xfId="0" applyFont="1" applyBorder="1" applyAlignment="1" applyProtection="1">
      <alignment vertical="center"/>
      <protection/>
    </xf>
    <xf numFmtId="0" fontId="34" fillId="34" borderId="41" xfId="0" applyFont="1" applyFill="1" applyBorder="1" applyAlignment="1" applyProtection="1">
      <alignment horizontal="left" vertical="top" wrapText="1"/>
      <protection/>
    </xf>
    <xf numFmtId="0" fontId="34" fillId="34" borderId="0" xfId="0" applyFont="1" applyFill="1" applyBorder="1" applyAlignment="1" applyProtection="1">
      <alignment horizontal="left" vertical="top" wrapText="1"/>
      <protection/>
    </xf>
    <xf numFmtId="0" fontId="34" fillId="34" borderId="42" xfId="0" applyFont="1" applyFill="1" applyBorder="1" applyAlignment="1" applyProtection="1">
      <alignment horizontal="left" vertical="top" wrapText="1"/>
      <protection/>
    </xf>
    <xf numFmtId="0" fontId="0" fillId="34" borderId="0"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34" borderId="41" xfId="0" applyFont="1" applyFill="1" applyBorder="1" applyAlignment="1" applyProtection="1">
      <alignment wrapText="1"/>
      <protection/>
    </xf>
    <xf numFmtId="0" fontId="0" fillId="5" borderId="10" xfId="0" applyFont="1" applyFill="1" applyBorder="1" applyAlignment="1" applyProtection="1">
      <alignment horizontal="center"/>
      <protection locked="0"/>
    </xf>
    <xf numFmtId="0" fontId="0" fillId="5" borderId="82" xfId="0" applyFont="1" applyFill="1" applyBorder="1" applyAlignment="1" applyProtection="1">
      <alignment horizontal="center"/>
      <protection locked="0"/>
    </xf>
    <xf numFmtId="15" fontId="0" fillId="34" borderId="0" xfId="0" applyNumberFormat="1" applyFont="1" applyFill="1" applyBorder="1" applyAlignment="1" applyProtection="1">
      <alignment horizontal="center" vertical="center"/>
      <protection/>
    </xf>
    <xf numFmtId="0" fontId="16" fillId="5" borderId="10" xfId="53" applyFill="1" applyBorder="1" applyAlignment="1" applyProtection="1">
      <alignment horizontal="left" vertical="center" wrapText="1"/>
      <protection locked="0"/>
    </xf>
    <xf numFmtId="3" fontId="0" fillId="5" borderId="10" xfId="0" applyNumberFormat="1" applyFont="1" applyFill="1" applyBorder="1" applyAlignment="1" applyProtection="1">
      <alignment horizontal="center"/>
      <protection locked="0"/>
    </xf>
    <xf numFmtId="3" fontId="0" fillId="5" borderId="82" xfId="0" applyNumberFormat="1" applyFont="1" applyFill="1" applyBorder="1" applyAlignment="1" applyProtection="1">
      <alignment horizontal="center"/>
      <protection locked="0"/>
    </xf>
    <xf numFmtId="0" fontId="28" fillId="5" borderId="74"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67" xfId="0" applyFont="1" applyFill="1" applyBorder="1" applyAlignment="1" applyProtection="1">
      <alignment horizontal="left" vertical="top" wrapText="1"/>
      <protection locked="0"/>
    </xf>
    <xf numFmtId="0" fontId="25" fillId="36" borderId="103" xfId="0" applyFont="1" applyFill="1" applyBorder="1" applyAlignment="1" applyProtection="1">
      <alignment horizontal="center" vertical="center" wrapText="1"/>
      <protection/>
    </xf>
    <xf numFmtId="0" fontId="25" fillId="36" borderId="104" xfId="0" applyFont="1" applyFill="1" applyBorder="1" applyAlignment="1" applyProtection="1">
      <alignment horizontal="center" vertical="center"/>
      <protection/>
    </xf>
    <xf numFmtId="0" fontId="25" fillId="36" borderId="105" xfId="0" applyFont="1" applyFill="1" applyBorder="1" applyAlignment="1" applyProtection="1">
      <alignment horizontal="center" vertical="center"/>
      <protection/>
    </xf>
    <xf numFmtId="0" fontId="2" fillId="5" borderId="13"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wrapText="1"/>
      <protection locked="0"/>
    </xf>
    <xf numFmtId="0" fontId="0" fillId="5" borderId="53" xfId="0" applyFont="1" applyFill="1" applyBorder="1" applyAlignment="1" applyProtection="1">
      <alignment horizontal="center" vertical="center" wrapText="1"/>
      <protection locked="0"/>
    </xf>
    <xf numFmtId="15" fontId="2" fillId="34" borderId="10" xfId="0" applyNumberFormat="1" applyFont="1" applyFill="1" applyBorder="1" applyAlignment="1" applyProtection="1">
      <alignment horizontal="left" vertical="center" wrapText="1"/>
      <protection/>
    </xf>
    <xf numFmtId="15" fontId="2" fillId="34" borderId="28" xfId="0" applyNumberFormat="1" applyFont="1" applyFill="1" applyBorder="1" applyAlignment="1" applyProtection="1">
      <alignment horizontal="left" vertical="center" wrapText="1"/>
      <protection/>
    </xf>
    <xf numFmtId="15" fontId="2" fillId="34" borderId="53" xfId="0" applyNumberFormat="1" applyFont="1" applyFill="1" applyBorder="1" applyAlignment="1" applyProtection="1">
      <alignment horizontal="left" vertical="center" wrapText="1"/>
      <protection/>
    </xf>
    <xf numFmtId="15" fontId="2" fillId="34" borderId="10" xfId="0" applyNumberFormat="1" applyFont="1" applyFill="1" applyBorder="1" applyAlignment="1" applyProtection="1">
      <alignment horizontal="left" vertical="center"/>
      <protection/>
    </xf>
    <xf numFmtId="15" fontId="2" fillId="34" borderId="53" xfId="0" applyNumberFormat="1" applyFont="1" applyFill="1" applyBorder="1" applyAlignment="1" applyProtection="1">
      <alignment horizontal="left" vertical="center"/>
      <protection/>
    </xf>
    <xf numFmtId="0" fontId="3" fillId="34" borderId="29"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indent="1"/>
      <protection/>
    </xf>
    <xf numFmtId="0" fontId="3" fillId="0" borderId="28" xfId="0" applyFont="1" applyFill="1" applyBorder="1" applyAlignment="1" applyProtection="1">
      <alignment horizontal="left" vertical="center" indent="1"/>
      <protection/>
    </xf>
    <xf numFmtId="0" fontId="3" fillId="0" borderId="53" xfId="0" applyFont="1" applyFill="1" applyBorder="1" applyAlignment="1" applyProtection="1">
      <alignment horizontal="left" vertical="center" indent="1"/>
      <protection/>
    </xf>
    <xf numFmtId="0" fontId="33" fillId="42" borderId="10" xfId="0" applyFont="1" applyFill="1" applyBorder="1" applyAlignment="1" applyProtection="1">
      <alignment horizontal="right" vertical="center"/>
      <protection/>
    </xf>
    <xf numFmtId="0" fontId="33" fillId="42" borderId="28" xfId="0" applyFont="1" applyFill="1" applyBorder="1" applyAlignment="1" applyProtection="1">
      <alignment horizontal="right" vertical="center"/>
      <protection/>
    </xf>
    <xf numFmtId="0" fontId="33" fillId="42" borderId="53" xfId="0" applyFont="1" applyFill="1" applyBorder="1" applyAlignment="1" applyProtection="1">
      <alignment horizontal="right" vertical="center"/>
      <protection/>
    </xf>
    <xf numFmtId="3" fontId="3" fillId="0" borderId="10" xfId="0" applyNumberFormat="1" applyFont="1" applyFill="1" applyBorder="1" applyAlignment="1" applyProtection="1">
      <alignment horizontal="left" vertical="center" indent="1"/>
      <protection/>
    </xf>
    <xf numFmtId="3" fontId="3" fillId="0" borderId="28" xfId="0" applyNumberFormat="1" applyFont="1" applyFill="1" applyBorder="1" applyAlignment="1" applyProtection="1">
      <alignment horizontal="left" vertical="center" indent="1"/>
      <protection/>
    </xf>
    <xf numFmtId="3" fontId="3" fillId="0" borderId="82" xfId="0" applyNumberFormat="1" applyFont="1" applyFill="1" applyBorder="1" applyAlignment="1" applyProtection="1">
      <alignment horizontal="left" vertical="center" indent="1"/>
      <protection/>
    </xf>
    <xf numFmtId="0" fontId="2" fillId="34" borderId="0" xfId="0" applyFont="1" applyFill="1" applyBorder="1" applyAlignment="1" applyProtection="1">
      <alignment horizontal="right" vertical="center"/>
      <protection/>
    </xf>
    <xf numFmtId="0" fontId="2" fillId="34" borderId="49" xfId="0" applyFont="1" applyFill="1" applyBorder="1" applyAlignment="1" applyProtection="1">
      <alignment horizontal="right" vertical="center"/>
      <protection/>
    </xf>
    <xf numFmtId="0" fontId="5" fillId="0" borderId="39"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67" xfId="0" applyFont="1" applyFill="1" applyBorder="1" applyAlignment="1" applyProtection="1">
      <alignment vertical="center"/>
      <protection/>
    </xf>
    <xf numFmtId="0" fontId="3" fillId="0" borderId="82" xfId="0" applyFont="1" applyFill="1" applyBorder="1" applyAlignment="1" applyProtection="1">
      <alignment horizontal="left" vertical="center" indent="1"/>
      <protection/>
    </xf>
    <xf numFmtId="0" fontId="33" fillId="42" borderId="33" xfId="0" applyFont="1" applyFill="1" applyBorder="1" applyAlignment="1" applyProtection="1">
      <alignment horizontal="right" vertical="center" wrapText="1"/>
      <protection/>
    </xf>
    <xf numFmtId="0" fontId="33" fillId="42" borderId="28" xfId="0" applyFont="1" applyFill="1" applyBorder="1" applyAlignment="1" applyProtection="1">
      <alignment horizontal="right" vertical="center" wrapText="1"/>
      <protection/>
    </xf>
    <xf numFmtId="0" fontId="33" fillId="42" borderId="53" xfId="0" applyFont="1" applyFill="1" applyBorder="1" applyAlignment="1" applyProtection="1">
      <alignment horizontal="right" vertical="center" wrapText="1"/>
      <protection/>
    </xf>
    <xf numFmtId="0" fontId="2" fillId="34" borderId="27" xfId="0" applyFont="1" applyFill="1" applyBorder="1" applyAlignment="1" applyProtection="1">
      <alignment horizontal="right" vertical="center"/>
      <protection/>
    </xf>
    <xf numFmtId="9" fontId="33" fillId="42" borderId="15" xfId="61" applyNumberFormat="1" applyFont="1" applyFill="1" applyBorder="1" applyAlignment="1" applyProtection="1" quotePrefix="1">
      <alignment horizontal="center" vertical="center"/>
      <protection/>
    </xf>
    <xf numFmtId="9" fontId="33" fillId="42" borderId="67" xfId="61" applyNumberFormat="1" applyFont="1" applyFill="1" applyBorder="1" applyAlignment="1" applyProtection="1">
      <alignment horizontal="center" vertical="center"/>
      <protection/>
    </xf>
    <xf numFmtId="0" fontId="15" fillId="0" borderId="32"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106" xfId="0" applyFont="1" applyFill="1" applyBorder="1" applyAlignment="1" applyProtection="1">
      <alignment horizontal="left" vertical="center" wrapText="1" indent="1"/>
      <protection/>
    </xf>
    <xf numFmtId="0" fontId="15" fillId="0" borderId="52" xfId="0" applyFont="1" applyFill="1" applyBorder="1" applyAlignment="1" applyProtection="1">
      <alignment horizontal="left" vertical="center" wrapText="1" indent="1"/>
      <protection/>
    </xf>
    <xf numFmtId="167" fontId="3" fillId="0" borderId="10" xfId="0" applyNumberFormat="1" applyFont="1" applyFill="1" applyBorder="1" applyAlignment="1" applyProtection="1">
      <alignment horizontal="left" vertical="center" indent="1"/>
      <protection/>
    </xf>
    <xf numFmtId="167" fontId="3" fillId="0" borderId="28" xfId="0" applyNumberFormat="1" applyFont="1" applyFill="1" applyBorder="1" applyAlignment="1" applyProtection="1">
      <alignment horizontal="left" vertical="center" indent="1"/>
      <protection/>
    </xf>
    <xf numFmtId="167" fontId="3" fillId="0" borderId="53" xfId="0" applyNumberFormat="1" applyFont="1" applyFill="1" applyBorder="1" applyAlignment="1" applyProtection="1">
      <alignment horizontal="left" vertical="center" indent="1"/>
      <protection/>
    </xf>
    <xf numFmtId="0" fontId="0" fillId="34" borderId="28" xfId="0" applyFont="1" applyFill="1" applyBorder="1" applyAlignment="1" applyProtection="1">
      <alignment horizontal="left" vertical="center" wrapText="1"/>
      <protection/>
    </xf>
    <xf numFmtId="0" fontId="0" fillId="34" borderId="53" xfId="0" applyFont="1" applyFill="1" applyBorder="1" applyAlignment="1" applyProtection="1">
      <alignment horizontal="left" vertical="center" wrapText="1"/>
      <protection/>
    </xf>
    <xf numFmtId="0" fontId="41" fillId="42" borderId="65" xfId="0" applyFont="1" applyFill="1" applyBorder="1" applyAlignment="1" applyProtection="1">
      <alignment horizontal="center"/>
      <protection/>
    </xf>
    <xf numFmtId="0" fontId="41" fillId="42" borderId="101" xfId="0" applyFont="1" applyFill="1" applyBorder="1" applyAlignment="1" applyProtection="1">
      <alignment horizontal="center"/>
      <protection/>
    </xf>
    <xf numFmtId="0" fontId="41" fillId="42" borderId="66" xfId="0" applyFont="1" applyFill="1" applyBorder="1" applyAlignment="1" applyProtection="1">
      <alignment horizontal="center"/>
      <protection/>
    </xf>
    <xf numFmtId="0" fontId="15" fillId="0" borderId="107"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indent="1"/>
      <protection/>
    </xf>
    <xf numFmtId="0" fontId="33" fillId="42" borderId="33" xfId="0" applyFont="1" applyFill="1" applyBorder="1" applyAlignment="1" applyProtection="1">
      <alignment horizontal="right" vertical="center"/>
      <protection/>
    </xf>
    <xf numFmtId="15" fontId="33" fillId="42" borderId="10" xfId="0" applyNumberFormat="1" applyFont="1" applyFill="1" applyBorder="1" applyAlignment="1" applyProtection="1">
      <alignment horizontal="right" vertical="center" wrapText="1"/>
      <protection/>
    </xf>
    <xf numFmtId="15" fontId="33" fillId="42" borderId="28" xfId="0" applyNumberFormat="1" applyFont="1" applyFill="1" applyBorder="1" applyAlignment="1" applyProtection="1">
      <alignment horizontal="right" vertical="center" wrapText="1"/>
      <protection/>
    </xf>
    <xf numFmtId="15" fontId="33" fillId="42" borderId="53" xfId="0" applyNumberFormat="1" applyFont="1" applyFill="1" applyBorder="1" applyAlignment="1" applyProtection="1">
      <alignment horizontal="right" vertical="center" wrapText="1"/>
      <protection/>
    </xf>
    <xf numFmtId="0" fontId="33" fillId="42" borderId="33" xfId="0" applyFont="1" applyFill="1" applyBorder="1" applyAlignment="1" applyProtection="1">
      <alignment horizontal="right" vertical="center"/>
      <protection/>
    </xf>
    <xf numFmtId="0" fontId="15" fillId="0" borderId="46" xfId="0" applyFont="1" applyFill="1" applyBorder="1" applyAlignment="1" applyProtection="1">
      <alignment horizontal="left" vertical="center" wrapText="1" indent="1"/>
      <protection/>
    </xf>
    <xf numFmtId="0" fontId="15" fillId="0" borderId="40" xfId="0" applyFont="1" applyFill="1" applyBorder="1" applyAlignment="1" applyProtection="1">
      <alignment horizontal="left" vertical="center" wrapText="1" indent="1"/>
      <protection/>
    </xf>
    <xf numFmtId="0" fontId="41" fillId="42" borderId="65" xfId="0" applyFont="1" applyFill="1" applyBorder="1" applyAlignment="1" applyProtection="1">
      <alignment horizontal="left"/>
      <protection/>
    </xf>
    <xf numFmtId="0" fontId="41" fillId="42" borderId="101" xfId="0" applyFont="1" applyFill="1" applyBorder="1" applyAlignment="1" applyProtection="1">
      <alignment horizontal="left"/>
      <protection/>
    </xf>
    <xf numFmtId="0" fontId="41" fillId="42" borderId="66" xfId="0" applyFont="1" applyFill="1" applyBorder="1" applyAlignment="1" applyProtection="1">
      <alignment horizontal="left"/>
      <protection/>
    </xf>
    <xf numFmtId="0" fontId="33" fillId="42" borderId="57" xfId="0" applyFont="1" applyFill="1" applyBorder="1" applyAlignment="1" applyProtection="1">
      <alignment horizontal="center" vertical="center" wrapText="1"/>
      <protection/>
    </xf>
    <xf numFmtId="0" fontId="33" fillId="42" borderId="0" xfId="0" applyFont="1" applyFill="1" applyAlignment="1" applyProtection="1">
      <alignment horizontal="center" vertical="center" wrapText="1"/>
      <protection/>
    </xf>
    <xf numFmtId="15" fontId="29" fillId="42" borderId="0" xfId="0" applyNumberFormat="1" applyFont="1" applyFill="1" applyBorder="1" applyAlignment="1" applyProtection="1">
      <alignment horizontal="center" vertical="center" wrapText="1"/>
      <protection/>
    </xf>
    <xf numFmtId="0" fontId="29" fillId="42" borderId="0" xfId="0" applyFont="1" applyFill="1" applyBorder="1" applyAlignment="1" applyProtection="1">
      <alignment horizontal="center" vertical="center" wrapText="1"/>
      <protection/>
    </xf>
    <xf numFmtId="0" fontId="44" fillId="42" borderId="0" xfId="0" applyFont="1" applyFill="1" applyBorder="1" applyAlignment="1" applyProtection="1">
      <alignment horizontal="center" vertical="center" wrapText="1"/>
      <protection/>
    </xf>
    <xf numFmtId="0" fontId="44" fillId="42" borderId="0" xfId="0" applyFont="1" applyFill="1" applyBorder="1" applyAlignment="1" applyProtection="1" quotePrefix="1">
      <alignment horizontal="center" vertical="center" wrapText="1"/>
      <protection/>
    </xf>
    <xf numFmtId="0" fontId="3" fillId="34" borderId="57" xfId="0" applyFont="1" applyFill="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15" fontId="0" fillId="34" borderId="0" xfId="0" applyNumberForma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protection/>
    </xf>
    <xf numFmtId="0" fontId="23" fillId="34" borderId="0" xfId="0" applyFont="1" applyFill="1" applyBorder="1" applyAlignment="1" applyProtection="1">
      <alignment horizontal="center"/>
      <protection/>
    </xf>
    <xf numFmtId="0" fontId="2" fillId="43" borderId="19" xfId="0" applyFont="1" applyFill="1" applyBorder="1" applyAlignment="1" applyProtection="1">
      <alignment horizontal="center" vertical="center" wrapText="1"/>
      <protection/>
    </xf>
    <xf numFmtId="0" fontId="2" fillId="43" borderId="19" xfId="0" applyFont="1" applyFill="1" applyBorder="1" applyAlignment="1" applyProtection="1">
      <alignment vertical="center" wrapText="1"/>
      <protection/>
    </xf>
    <xf numFmtId="0" fontId="7" fillId="43" borderId="20" xfId="0" applyFont="1" applyFill="1" applyBorder="1" applyAlignment="1">
      <alignment horizontal="left" vertical="center" wrapText="1"/>
    </xf>
    <xf numFmtId="0" fontId="7" fillId="43" borderId="45" xfId="0" applyFont="1" applyFill="1" applyBorder="1" applyAlignment="1">
      <alignment horizontal="left" vertical="center" wrapText="1"/>
    </xf>
    <xf numFmtId="0" fontId="7" fillId="43" borderId="19" xfId="0" applyFont="1" applyFill="1" applyBorder="1" applyAlignment="1">
      <alignment horizontal="left" vertical="center" wrapText="1"/>
    </xf>
    <xf numFmtId="0" fontId="7" fillId="43" borderId="12" xfId="0" applyFont="1" applyFill="1" applyBorder="1" applyAlignment="1">
      <alignment horizontal="left" vertical="center" wrapText="1"/>
    </xf>
    <xf numFmtId="0" fontId="0" fillId="0" borderId="32"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41" fillId="42" borderId="99" xfId="0" applyFont="1" applyFill="1" applyBorder="1" applyAlignment="1" applyProtection="1">
      <alignment horizontal="left"/>
      <protection locked="0"/>
    </xf>
    <xf numFmtId="0" fontId="41" fillId="42" borderId="100" xfId="0" applyFont="1" applyFill="1" applyBorder="1" applyAlignment="1" applyProtection="1">
      <alignment horizontal="left"/>
      <protection locked="0"/>
    </xf>
    <xf numFmtId="0" fontId="41" fillId="42" borderId="101" xfId="0" applyFont="1" applyFill="1" applyBorder="1" applyAlignment="1" applyProtection="1">
      <alignment horizontal="center"/>
      <protection/>
    </xf>
    <xf numFmtId="0" fontId="41" fillId="42" borderId="102" xfId="0" applyFont="1" applyFill="1" applyBorder="1" applyAlignment="1" applyProtection="1">
      <alignment horizontal="center"/>
      <protection/>
    </xf>
    <xf numFmtId="0" fontId="2" fillId="0" borderId="14"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xf numFmtId="0" fontId="41" fillId="42" borderId="38" xfId="0" applyFont="1" applyFill="1" applyBorder="1" applyAlignment="1" applyProtection="1">
      <alignment horizontal="center"/>
      <protection/>
    </xf>
    <xf numFmtId="0" fontId="41" fillId="42" borderId="97" xfId="0" applyFont="1" applyFill="1" applyBorder="1" applyAlignment="1" applyProtection="1">
      <alignment horizontal="center"/>
      <protection/>
    </xf>
    <xf numFmtId="0" fontId="41" fillId="42" borderId="52" xfId="0" applyFont="1" applyFill="1" applyBorder="1" applyAlignment="1" applyProtection="1">
      <alignment horizontal="center"/>
      <protection/>
    </xf>
    <xf numFmtId="0" fontId="41" fillId="42" borderId="92" xfId="0" applyFont="1" applyFill="1" applyBorder="1" applyAlignment="1" applyProtection="1">
      <alignment horizontal="center"/>
      <protection/>
    </xf>
    <xf numFmtId="0" fontId="41" fillId="42" borderId="75" xfId="0" applyFont="1" applyFill="1" applyBorder="1" applyAlignment="1" applyProtection="1">
      <alignment horizontal="left"/>
      <protection locked="0"/>
    </xf>
    <xf numFmtId="0" fontId="2" fillId="0" borderId="14"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41" fillId="42" borderId="65" xfId="0" applyFont="1" applyFill="1" applyBorder="1" applyAlignment="1" applyProtection="1">
      <alignment horizontal="center"/>
      <protection locked="0"/>
    </xf>
    <xf numFmtId="0" fontId="41" fillId="42" borderId="101" xfId="0" applyFont="1" applyFill="1" applyBorder="1" applyAlignment="1" applyProtection="1">
      <alignment horizontal="center"/>
      <protection locked="0"/>
    </xf>
    <xf numFmtId="0" fontId="41" fillId="42" borderId="102" xfId="0" applyFont="1" applyFill="1" applyBorder="1" applyAlignment="1" applyProtection="1">
      <alignment horizontal="center"/>
      <protection locked="0"/>
    </xf>
    <xf numFmtId="0" fontId="41" fillId="42" borderId="38" xfId="0" applyFont="1" applyFill="1" applyBorder="1" applyAlignment="1" applyProtection="1">
      <alignment horizontal="center"/>
      <protection locked="0"/>
    </xf>
    <xf numFmtId="0" fontId="41" fillId="42" borderId="97" xfId="0" applyFont="1" applyFill="1" applyBorder="1" applyAlignment="1" applyProtection="1">
      <alignment horizontal="center"/>
      <protection locked="0"/>
    </xf>
    <xf numFmtId="0" fontId="41" fillId="42" borderId="52" xfId="0" applyFont="1" applyFill="1" applyBorder="1" applyAlignment="1" applyProtection="1">
      <alignment horizontal="center"/>
      <protection locked="0"/>
    </xf>
    <xf numFmtId="0" fontId="41" fillId="42" borderId="92" xfId="0" applyFont="1" applyFill="1" applyBorder="1" applyAlignment="1" applyProtection="1">
      <alignment horizontal="center"/>
      <protection locked="0"/>
    </xf>
    <xf numFmtId="0" fontId="2" fillId="5" borderId="10" xfId="0" applyFont="1" applyFill="1" applyBorder="1" applyAlignment="1" applyProtection="1">
      <alignment horizontal="left"/>
      <protection locked="0"/>
    </xf>
    <xf numFmtId="0" fontId="2" fillId="5" borderId="28" xfId="0" applyFont="1" applyFill="1" applyBorder="1" applyAlignment="1" applyProtection="1">
      <alignment horizontal="left"/>
      <protection locked="0"/>
    </xf>
    <xf numFmtId="0" fontId="2" fillId="5" borderId="82" xfId="0" applyFont="1" applyFill="1" applyBorder="1" applyAlignment="1" applyProtection="1">
      <alignment horizontal="left"/>
      <protection locked="0"/>
    </xf>
    <xf numFmtId="0" fontId="41" fillId="42" borderId="65" xfId="0" applyFont="1" applyFill="1" applyBorder="1" applyAlignment="1">
      <alignment horizontal="center"/>
    </xf>
    <xf numFmtId="0" fontId="41" fillId="42" borderId="101" xfId="0" applyFont="1" applyFill="1" applyBorder="1" applyAlignment="1">
      <alignment horizontal="center"/>
    </xf>
    <xf numFmtId="0" fontId="41" fillId="42" borderId="102" xfId="0" applyFont="1" applyFill="1" applyBorder="1" applyAlignment="1">
      <alignment horizontal="center"/>
    </xf>
    <xf numFmtId="0" fontId="2" fillId="0" borderId="14"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14" xfId="0" applyFont="1" applyFill="1" applyBorder="1" applyAlignment="1">
      <alignment horizontal="left"/>
    </xf>
    <xf numFmtId="0" fontId="2" fillId="0" borderId="28" xfId="0" applyFont="1" applyFill="1" applyBorder="1" applyAlignment="1">
      <alignment horizontal="left"/>
    </xf>
    <xf numFmtId="0" fontId="41" fillId="42" borderId="38" xfId="0" applyFont="1" applyFill="1" applyBorder="1" applyAlignment="1">
      <alignment horizontal="center"/>
    </xf>
    <xf numFmtId="0" fontId="41" fillId="42" borderId="97" xfId="0" applyFont="1" applyFill="1" applyBorder="1" applyAlignment="1">
      <alignment horizontal="center"/>
    </xf>
    <xf numFmtId="0" fontId="41" fillId="42" borderId="52" xfId="0" applyFont="1" applyFill="1" applyBorder="1" applyAlignment="1">
      <alignment horizontal="center"/>
    </xf>
    <xf numFmtId="0" fontId="41" fillId="42" borderId="92" xfId="0" applyFont="1" applyFill="1" applyBorder="1" applyAlignment="1">
      <alignment horizontal="center"/>
    </xf>
    <xf numFmtId="0" fontId="41" fillId="42" borderId="75" xfId="0" applyFont="1" applyFill="1" applyBorder="1" applyAlignment="1">
      <alignment horizontal="left"/>
    </xf>
    <xf numFmtId="0" fontId="41" fillId="42" borderId="99" xfId="0" applyFont="1" applyFill="1" applyBorder="1" applyAlignment="1">
      <alignment horizontal="left"/>
    </xf>
    <xf numFmtId="0" fontId="41" fillId="42" borderId="10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ften SIDP Summary &amp; Detail 05-03-01" xfId="57"/>
    <cellStyle name="Normal_SAS Working  " xfId="58"/>
    <cellStyle name="Note" xfId="59"/>
    <cellStyle name="Output" xfId="60"/>
    <cellStyle name="Percent" xfId="61"/>
    <cellStyle name="Title" xfId="62"/>
    <cellStyle name="Total" xfId="63"/>
    <cellStyle name="Warning Text" xfId="64"/>
  </cellStyles>
  <dxfs count="108">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9"/>
      </font>
      <fill>
        <patternFill>
          <bgColor indexed="10"/>
        </patternFill>
      </fill>
    </dxf>
    <dxf>
      <fill>
        <patternFill>
          <bgColor indexed="13"/>
        </patternFill>
      </fill>
    </dxf>
    <dxf>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indexed="9"/>
      </font>
      <fill>
        <patternFill>
          <bgColor indexed="10"/>
        </patternFill>
      </fill>
    </dxf>
    <dxf>
      <font>
        <color indexed="8"/>
      </font>
      <fill>
        <patternFill>
          <bgColor indexed="13"/>
        </patternFill>
      </fill>
    </dxf>
    <dxf>
      <font>
        <color indexed="8"/>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20</xdr:row>
      <xdr:rowOff>76200</xdr:rowOff>
    </xdr:from>
    <xdr:to>
      <xdr:col>4</xdr:col>
      <xdr:colOff>628650</xdr:colOff>
      <xdr:row>23</xdr:row>
      <xdr:rowOff>47625</xdr:rowOff>
    </xdr:to>
    <xdr:sp macro="[0]!wb_UnHide_CommercialSystemsActionPlan">
      <xdr:nvSpPr>
        <xdr:cNvPr id="1" name="AutoShape 25"/>
        <xdr:cNvSpPr>
          <a:spLocks/>
        </xdr:cNvSpPr>
      </xdr:nvSpPr>
      <xdr:spPr>
        <a:xfrm>
          <a:off x="1619250" y="537210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Commercial</a:t>
          </a:r>
        </a:p>
      </xdr:txBody>
    </xdr:sp>
    <xdr:clientData/>
  </xdr:twoCellAnchor>
  <xdr:twoCellAnchor>
    <xdr:from>
      <xdr:col>5</xdr:col>
      <xdr:colOff>38100</xdr:colOff>
      <xdr:row>20</xdr:row>
      <xdr:rowOff>66675</xdr:rowOff>
    </xdr:from>
    <xdr:to>
      <xdr:col>6</xdr:col>
      <xdr:colOff>628650</xdr:colOff>
      <xdr:row>23</xdr:row>
      <xdr:rowOff>38100</xdr:rowOff>
    </xdr:to>
    <xdr:sp macro="[0]!wb_UnHide_MaterialSystemsActionPlans">
      <xdr:nvSpPr>
        <xdr:cNvPr id="2" name="AutoShape 26"/>
        <xdr:cNvSpPr>
          <a:spLocks/>
        </xdr:cNvSpPr>
      </xdr:nvSpPr>
      <xdr:spPr>
        <a:xfrm>
          <a:off x="2914650" y="5362575"/>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Material</a:t>
          </a:r>
        </a:p>
      </xdr:txBody>
    </xdr:sp>
    <xdr:clientData/>
  </xdr:twoCellAnchor>
  <xdr:twoCellAnchor>
    <xdr:from>
      <xdr:col>7</xdr:col>
      <xdr:colOff>38100</xdr:colOff>
      <xdr:row>20</xdr:row>
      <xdr:rowOff>66675</xdr:rowOff>
    </xdr:from>
    <xdr:to>
      <xdr:col>8</xdr:col>
      <xdr:colOff>628650</xdr:colOff>
      <xdr:row>23</xdr:row>
      <xdr:rowOff>38100</xdr:rowOff>
    </xdr:to>
    <xdr:sp macro="[0]!wb_UnHide_EngrSystemsActionPlan">
      <xdr:nvSpPr>
        <xdr:cNvPr id="3" name="AutoShape 27"/>
        <xdr:cNvSpPr>
          <a:spLocks/>
        </xdr:cNvSpPr>
      </xdr:nvSpPr>
      <xdr:spPr>
        <a:xfrm>
          <a:off x="4210050" y="5362575"/>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Engineering</a:t>
          </a:r>
        </a:p>
      </xdr:txBody>
    </xdr:sp>
    <xdr:clientData/>
  </xdr:twoCellAnchor>
  <xdr:twoCellAnchor>
    <xdr:from>
      <xdr:col>9</xdr:col>
      <xdr:colOff>38100</xdr:colOff>
      <xdr:row>20</xdr:row>
      <xdr:rowOff>66675</xdr:rowOff>
    </xdr:from>
    <xdr:to>
      <xdr:col>10</xdr:col>
      <xdr:colOff>628650</xdr:colOff>
      <xdr:row>23</xdr:row>
      <xdr:rowOff>38100</xdr:rowOff>
    </xdr:to>
    <xdr:sp macro="[0]!wb_UnHide_LeadershipActionPlan">
      <xdr:nvSpPr>
        <xdr:cNvPr id="4" name="AutoShape 28"/>
        <xdr:cNvSpPr>
          <a:spLocks/>
        </xdr:cNvSpPr>
      </xdr:nvSpPr>
      <xdr:spPr>
        <a:xfrm>
          <a:off x="5505450" y="5362575"/>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Leadership</a:t>
          </a:r>
        </a:p>
      </xdr:txBody>
    </xdr:sp>
    <xdr:clientData/>
  </xdr:twoCellAnchor>
  <xdr:twoCellAnchor>
    <xdr:from>
      <xdr:col>1</xdr:col>
      <xdr:colOff>57150</xdr:colOff>
      <xdr:row>14</xdr:row>
      <xdr:rowOff>66675</xdr:rowOff>
    </xdr:from>
    <xdr:to>
      <xdr:col>3</xdr:col>
      <xdr:colOff>0</xdr:colOff>
      <xdr:row>17</xdr:row>
      <xdr:rowOff>38100</xdr:rowOff>
    </xdr:to>
    <xdr:sp macro="[0]!wb_UnHide_AQuality">
      <xdr:nvSpPr>
        <xdr:cNvPr id="5" name="AutoShape 24"/>
        <xdr:cNvSpPr>
          <a:spLocks/>
        </xdr:cNvSpPr>
      </xdr:nvSpPr>
      <xdr:spPr>
        <a:xfrm>
          <a:off x="342900" y="436245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Quality</a:t>
          </a:r>
        </a:p>
      </xdr:txBody>
    </xdr:sp>
    <xdr:clientData/>
  </xdr:twoCellAnchor>
  <xdr:twoCellAnchor>
    <xdr:from>
      <xdr:col>3</xdr:col>
      <xdr:colOff>38100</xdr:colOff>
      <xdr:row>14</xdr:row>
      <xdr:rowOff>66675</xdr:rowOff>
    </xdr:from>
    <xdr:to>
      <xdr:col>4</xdr:col>
      <xdr:colOff>628650</xdr:colOff>
      <xdr:row>17</xdr:row>
      <xdr:rowOff>38100</xdr:rowOff>
    </xdr:to>
    <xdr:sp macro="[0]!wb_UnHide_BCommercial">
      <xdr:nvSpPr>
        <xdr:cNvPr id="6" name="AutoShape 25"/>
        <xdr:cNvSpPr>
          <a:spLocks/>
        </xdr:cNvSpPr>
      </xdr:nvSpPr>
      <xdr:spPr>
        <a:xfrm>
          <a:off x="1619250" y="436245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Commercial</a:t>
          </a:r>
        </a:p>
      </xdr:txBody>
    </xdr:sp>
    <xdr:clientData/>
  </xdr:twoCellAnchor>
  <xdr:twoCellAnchor>
    <xdr:from>
      <xdr:col>5</xdr:col>
      <xdr:colOff>38100</xdr:colOff>
      <xdr:row>14</xdr:row>
      <xdr:rowOff>66675</xdr:rowOff>
    </xdr:from>
    <xdr:to>
      <xdr:col>6</xdr:col>
      <xdr:colOff>628650</xdr:colOff>
      <xdr:row>17</xdr:row>
      <xdr:rowOff>38100</xdr:rowOff>
    </xdr:to>
    <xdr:sp macro="[0]!wb_UnHide_CMaterial">
      <xdr:nvSpPr>
        <xdr:cNvPr id="7" name="AutoShape 26"/>
        <xdr:cNvSpPr>
          <a:spLocks/>
        </xdr:cNvSpPr>
      </xdr:nvSpPr>
      <xdr:spPr>
        <a:xfrm>
          <a:off x="2914650" y="436245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Material</a:t>
          </a:r>
        </a:p>
      </xdr:txBody>
    </xdr:sp>
    <xdr:clientData/>
  </xdr:twoCellAnchor>
  <xdr:twoCellAnchor>
    <xdr:from>
      <xdr:col>9</xdr:col>
      <xdr:colOff>47625</xdr:colOff>
      <xdr:row>14</xdr:row>
      <xdr:rowOff>66675</xdr:rowOff>
    </xdr:from>
    <xdr:to>
      <xdr:col>10</xdr:col>
      <xdr:colOff>638175</xdr:colOff>
      <xdr:row>17</xdr:row>
      <xdr:rowOff>38100</xdr:rowOff>
    </xdr:to>
    <xdr:sp macro="[0]!wb_UnHide_ELeadership">
      <xdr:nvSpPr>
        <xdr:cNvPr id="8" name="AutoShape 28"/>
        <xdr:cNvSpPr>
          <a:spLocks/>
        </xdr:cNvSpPr>
      </xdr:nvSpPr>
      <xdr:spPr>
        <a:xfrm>
          <a:off x="5514975" y="436245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Leadership</a:t>
          </a:r>
        </a:p>
      </xdr:txBody>
    </xdr:sp>
    <xdr:clientData/>
  </xdr:twoCellAnchor>
  <xdr:twoCellAnchor>
    <xdr:from>
      <xdr:col>7</xdr:col>
      <xdr:colOff>57150</xdr:colOff>
      <xdr:row>14</xdr:row>
      <xdr:rowOff>66675</xdr:rowOff>
    </xdr:from>
    <xdr:to>
      <xdr:col>9</xdr:col>
      <xdr:colOff>0</xdr:colOff>
      <xdr:row>17</xdr:row>
      <xdr:rowOff>38100</xdr:rowOff>
    </xdr:to>
    <xdr:sp macro="[0]!wb_UnHide_DEngineering">
      <xdr:nvSpPr>
        <xdr:cNvPr id="9" name="AutoShape 27"/>
        <xdr:cNvSpPr>
          <a:spLocks/>
        </xdr:cNvSpPr>
      </xdr:nvSpPr>
      <xdr:spPr>
        <a:xfrm>
          <a:off x="4229100" y="436245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Engineering</a:t>
          </a:r>
        </a:p>
      </xdr:txBody>
    </xdr:sp>
    <xdr:clientData/>
  </xdr:twoCellAnchor>
  <xdr:twoCellAnchor>
    <xdr:from>
      <xdr:col>1</xdr:col>
      <xdr:colOff>76200</xdr:colOff>
      <xdr:row>9</xdr:row>
      <xdr:rowOff>57150</xdr:rowOff>
    </xdr:from>
    <xdr:to>
      <xdr:col>3</xdr:col>
      <xdr:colOff>9525</xdr:colOff>
      <xdr:row>11</xdr:row>
      <xdr:rowOff>142875</xdr:rowOff>
    </xdr:to>
    <xdr:sp macro="[0]!wb_UnHide_OSA">
      <xdr:nvSpPr>
        <xdr:cNvPr id="10" name="AutoShape 28"/>
        <xdr:cNvSpPr>
          <a:spLocks/>
        </xdr:cNvSpPr>
      </xdr:nvSpPr>
      <xdr:spPr>
        <a:xfrm>
          <a:off x="361950" y="3400425"/>
          <a:ext cx="1228725" cy="46672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OSA Overview</a:t>
          </a:r>
        </a:p>
      </xdr:txBody>
    </xdr:sp>
    <xdr:clientData/>
  </xdr:twoCellAnchor>
  <xdr:oneCellAnchor>
    <xdr:from>
      <xdr:col>1</xdr:col>
      <xdr:colOff>47625</xdr:colOff>
      <xdr:row>26</xdr:row>
      <xdr:rowOff>66675</xdr:rowOff>
    </xdr:from>
    <xdr:ext cx="1257300" cy="457200"/>
    <xdr:sp macro="[0]!wb_UnHide_Summary">
      <xdr:nvSpPr>
        <xdr:cNvPr id="11" name="AutoShape 28"/>
        <xdr:cNvSpPr>
          <a:spLocks/>
        </xdr:cNvSpPr>
      </xdr:nvSpPr>
      <xdr:spPr>
        <a:xfrm>
          <a:off x="333375" y="6362700"/>
          <a:ext cx="125730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Summary</a:t>
          </a:r>
          <a:r>
            <a:rPr lang="en-US" cap="none" sz="1200" b="0" i="0" u="none" baseline="0">
              <a:solidFill>
                <a:srgbClr val="000000"/>
              </a:solidFill>
              <a:latin typeface="Arial"/>
              <a:ea typeface="Arial"/>
              <a:cs typeface="Arial"/>
            </a:rPr>
            <a:t> </a:t>
          </a:r>
        </a:p>
      </xdr:txBody>
    </xdr:sp>
    <xdr:clientData/>
  </xdr:oneCellAnchor>
  <xdr:oneCellAnchor>
    <xdr:from>
      <xdr:col>3</xdr:col>
      <xdr:colOff>38100</xdr:colOff>
      <xdr:row>26</xdr:row>
      <xdr:rowOff>66675</xdr:rowOff>
    </xdr:from>
    <xdr:ext cx="1247775" cy="457200"/>
    <xdr:sp macro="[0]!wb_UnHide_Graphic">
      <xdr:nvSpPr>
        <xdr:cNvPr id="12" name="AutoShape 28"/>
        <xdr:cNvSpPr>
          <a:spLocks/>
        </xdr:cNvSpPr>
      </xdr:nvSpPr>
      <xdr:spPr>
        <a:xfrm>
          <a:off x="1619250" y="6362700"/>
          <a:ext cx="1247775"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Graphic</a:t>
          </a:r>
        </a:p>
      </xdr:txBody>
    </xdr:sp>
    <xdr:clientData/>
  </xdr:oneCellAnchor>
  <xdr:twoCellAnchor>
    <xdr:from>
      <xdr:col>1</xdr:col>
      <xdr:colOff>66675</xdr:colOff>
      <xdr:row>20</xdr:row>
      <xdr:rowOff>76200</xdr:rowOff>
    </xdr:from>
    <xdr:to>
      <xdr:col>3</xdr:col>
      <xdr:colOff>9525</xdr:colOff>
      <xdr:row>23</xdr:row>
      <xdr:rowOff>47625</xdr:rowOff>
    </xdr:to>
    <xdr:sp macro="[0]!wb_UnHide_QualityMgtSystemsActionPlan">
      <xdr:nvSpPr>
        <xdr:cNvPr id="13" name="AutoShape 24"/>
        <xdr:cNvSpPr>
          <a:spLocks/>
        </xdr:cNvSpPr>
      </xdr:nvSpPr>
      <xdr:spPr>
        <a:xfrm>
          <a:off x="352425" y="5372100"/>
          <a:ext cx="1238250"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Arial"/>
              <a:ea typeface="Arial"/>
              <a:cs typeface="Arial"/>
            </a:rPr>
            <a:t>Quality</a:t>
          </a:r>
        </a:p>
      </xdr:txBody>
    </xdr:sp>
    <xdr:clientData/>
  </xdr:twoCellAnchor>
  <xdr:twoCellAnchor>
    <xdr:from>
      <xdr:col>11</xdr:col>
      <xdr:colOff>47625</xdr:colOff>
      <xdr:row>14</xdr:row>
      <xdr:rowOff>66675</xdr:rowOff>
    </xdr:from>
    <xdr:to>
      <xdr:col>13</xdr:col>
      <xdr:colOff>85725</xdr:colOff>
      <xdr:row>17</xdr:row>
      <xdr:rowOff>38100</xdr:rowOff>
    </xdr:to>
    <xdr:sp macro="[0]!wb_UnHide_FHazardousSubs">
      <xdr:nvSpPr>
        <xdr:cNvPr id="14" name="AutoShape 28"/>
        <xdr:cNvSpPr>
          <a:spLocks/>
        </xdr:cNvSpPr>
      </xdr:nvSpPr>
      <xdr:spPr>
        <a:xfrm>
          <a:off x="6810375" y="4362450"/>
          <a:ext cx="1304925"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Arial"/>
              <a:ea typeface="Arial"/>
              <a:cs typeface="Arial"/>
            </a:rPr>
            <a:t>Hazardous Substances &amp; Conflict Materials</a:t>
          </a:r>
        </a:p>
      </xdr:txBody>
    </xdr:sp>
    <xdr:clientData/>
  </xdr:twoCellAnchor>
  <xdr:twoCellAnchor>
    <xdr:from>
      <xdr:col>11</xdr:col>
      <xdr:colOff>47625</xdr:colOff>
      <xdr:row>20</xdr:row>
      <xdr:rowOff>76200</xdr:rowOff>
    </xdr:from>
    <xdr:to>
      <xdr:col>13</xdr:col>
      <xdr:colOff>85725</xdr:colOff>
      <xdr:row>23</xdr:row>
      <xdr:rowOff>47625</xdr:rowOff>
    </xdr:to>
    <xdr:sp macro="[0]!wb_UnHide_HazSubsActionPlan">
      <xdr:nvSpPr>
        <xdr:cNvPr id="15" name="AutoShape 28"/>
        <xdr:cNvSpPr>
          <a:spLocks/>
        </xdr:cNvSpPr>
      </xdr:nvSpPr>
      <xdr:spPr>
        <a:xfrm>
          <a:off x="6810375" y="5372100"/>
          <a:ext cx="1304925" cy="4572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Arial"/>
              <a:ea typeface="Arial"/>
              <a:cs typeface="Arial"/>
            </a:rPr>
            <a:t>Hazardous Substances &amp; Conflict Materials</a:t>
          </a:r>
        </a:p>
      </xdr:txBody>
    </xdr:sp>
    <xdr:clientData/>
  </xdr:twoCellAnchor>
  <xdr:twoCellAnchor editAs="oneCell">
    <xdr:from>
      <xdr:col>12</xdr:col>
      <xdr:colOff>590550</xdr:colOff>
      <xdr:row>0</xdr:row>
      <xdr:rowOff>219075</xdr:rowOff>
    </xdr:from>
    <xdr:to>
      <xdr:col>14</xdr:col>
      <xdr:colOff>152400</xdr:colOff>
      <xdr:row>1</xdr:row>
      <xdr:rowOff>142875</xdr:rowOff>
    </xdr:to>
    <xdr:pic>
      <xdr:nvPicPr>
        <xdr:cNvPr id="16" name="Picture 1"/>
        <xdr:cNvPicPr preferRelativeResize="1">
          <a:picLocks noChangeAspect="1"/>
        </xdr:cNvPicPr>
      </xdr:nvPicPr>
      <xdr:blipFill>
        <a:blip r:embed="rId1"/>
        <a:stretch>
          <a:fillRect/>
        </a:stretch>
      </xdr:blipFill>
      <xdr:spPr>
        <a:xfrm>
          <a:off x="8001000" y="219075"/>
          <a:ext cx="136207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0</xdr:row>
      <xdr:rowOff>0</xdr:rowOff>
    </xdr:from>
    <xdr:to>
      <xdr:col>1</xdr:col>
      <xdr:colOff>3019425</xdr:colOff>
      <xdr:row>2</xdr:row>
      <xdr:rowOff>133350</xdr:rowOff>
    </xdr:to>
    <xdr:sp macro="[0]!wb_UnHide_MaterialSystemsActionPlans">
      <xdr:nvSpPr>
        <xdr:cNvPr id="1" name="AutoShape 2"/>
        <xdr:cNvSpPr>
          <a:spLocks/>
        </xdr:cNvSpPr>
      </xdr:nvSpPr>
      <xdr:spPr>
        <a:xfrm>
          <a:off x="1666875" y="0"/>
          <a:ext cx="1933575" cy="4953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Material Action Plan</a:t>
          </a:r>
        </a:p>
      </xdr:txBody>
    </xdr:sp>
    <xdr:clientData fPrintsWithSheet="0"/>
  </xdr:twoCellAnchor>
  <xdr:oneCellAnchor>
    <xdr:from>
      <xdr:col>0</xdr:col>
      <xdr:colOff>0</xdr:colOff>
      <xdr:row>0</xdr:row>
      <xdr:rowOff>0</xdr:rowOff>
    </xdr:from>
    <xdr:ext cx="1647825" cy="495300"/>
    <xdr:sp macro="[0]!wb_UnHide_MainPage">
      <xdr:nvSpPr>
        <xdr:cNvPr id="2" name="AutoShape 20"/>
        <xdr:cNvSpPr>
          <a:spLocks/>
        </xdr:cNvSpPr>
      </xdr:nvSpPr>
      <xdr:spPr>
        <a:xfrm>
          <a:off x="0" y="0"/>
          <a:ext cx="1647825" cy="4953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304800</xdr:colOff>
      <xdr:row>0</xdr:row>
      <xdr:rowOff>133350</xdr:rowOff>
    </xdr:from>
    <xdr:to>
      <xdr:col>7</xdr:col>
      <xdr:colOff>504825</xdr:colOff>
      <xdr:row>2</xdr:row>
      <xdr:rowOff>19050</xdr:rowOff>
    </xdr:to>
    <xdr:pic>
      <xdr:nvPicPr>
        <xdr:cNvPr id="3" name="Picture 3"/>
        <xdr:cNvPicPr preferRelativeResize="1">
          <a:picLocks noChangeAspect="1"/>
        </xdr:cNvPicPr>
      </xdr:nvPicPr>
      <xdr:blipFill>
        <a:blip r:embed="rId1"/>
        <a:stretch>
          <a:fillRect/>
        </a:stretch>
      </xdr:blipFill>
      <xdr:spPr>
        <a:xfrm>
          <a:off x="8010525" y="133350"/>
          <a:ext cx="1362075"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2733675</xdr:colOff>
      <xdr:row>3</xdr:row>
      <xdr:rowOff>0</xdr:rowOff>
    </xdr:to>
    <xdr:sp macro="[0]!wb_UnHide_EngrSystemsActionPlan">
      <xdr:nvSpPr>
        <xdr:cNvPr id="1" name="AutoShape 2"/>
        <xdr:cNvSpPr>
          <a:spLocks/>
        </xdr:cNvSpPr>
      </xdr:nvSpPr>
      <xdr:spPr>
        <a:xfrm>
          <a:off x="1704975" y="0"/>
          <a:ext cx="1609725" cy="5238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Engineering Action Plan</a:t>
          </a:r>
        </a:p>
      </xdr:txBody>
    </xdr:sp>
    <xdr:clientData fPrintsWithSheet="0"/>
  </xdr:twoCellAnchor>
  <xdr:oneCellAnchor>
    <xdr:from>
      <xdr:col>0</xdr:col>
      <xdr:colOff>0</xdr:colOff>
      <xdr:row>0</xdr:row>
      <xdr:rowOff>0</xdr:rowOff>
    </xdr:from>
    <xdr:ext cx="1647825" cy="514350"/>
    <xdr:sp macro="[0]!wb_UnHide_MainPage">
      <xdr:nvSpPr>
        <xdr:cNvPr id="2" name="AutoShape 20"/>
        <xdr:cNvSpPr>
          <a:spLocks/>
        </xdr:cNvSpPr>
      </xdr:nvSpPr>
      <xdr:spPr>
        <a:xfrm>
          <a:off x="0" y="0"/>
          <a:ext cx="1647825" cy="5143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266700</xdr:colOff>
      <xdr:row>1</xdr:row>
      <xdr:rowOff>0</xdr:rowOff>
    </xdr:from>
    <xdr:to>
      <xdr:col>7</xdr:col>
      <xdr:colOff>466725</xdr:colOff>
      <xdr:row>2</xdr:row>
      <xdr:rowOff>57150</xdr:rowOff>
    </xdr:to>
    <xdr:pic>
      <xdr:nvPicPr>
        <xdr:cNvPr id="3" name="Picture 3"/>
        <xdr:cNvPicPr preferRelativeResize="1">
          <a:picLocks noChangeAspect="1"/>
        </xdr:cNvPicPr>
      </xdr:nvPicPr>
      <xdr:blipFill>
        <a:blip r:embed="rId1"/>
        <a:stretch>
          <a:fillRect/>
        </a:stretch>
      </xdr:blipFill>
      <xdr:spPr>
        <a:xfrm>
          <a:off x="7972425" y="171450"/>
          <a:ext cx="1362075"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2762250</xdr:colOff>
      <xdr:row>2</xdr:row>
      <xdr:rowOff>123825</xdr:rowOff>
    </xdr:to>
    <xdr:sp macro="[0]!wb_UnHide_LeadershipActionPlan">
      <xdr:nvSpPr>
        <xdr:cNvPr id="1" name="AutoShape 2"/>
        <xdr:cNvSpPr>
          <a:spLocks/>
        </xdr:cNvSpPr>
      </xdr:nvSpPr>
      <xdr:spPr>
        <a:xfrm>
          <a:off x="1704975" y="0"/>
          <a:ext cx="1638300"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Leadership Action Plan</a:t>
          </a:r>
        </a:p>
      </xdr:txBody>
    </xdr:sp>
    <xdr:clientData fPrintsWithSheet="0"/>
  </xdr:twoCellAnchor>
  <xdr:oneCellAnchor>
    <xdr:from>
      <xdr:col>0</xdr:col>
      <xdr:colOff>0</xdr:colOff>
      <xdr:row>0</xdr:row>
      <xdr:rowOff>0</xdr:rowOff>
    </xdr:from>
    <xdr:ext cx="1619250" cy="485775"/>
    <xdr:sp macro="[0]!wb_UnHide_MainPage">
      <xdr:nvSpPr>
        <xdr:cNvPr id="2" name="AutoShape 20"/>
        <xdr:cNvSpPr>
          <a:spLocks/>
        </xdr:cNvSpPr>
      </xdr:nvSpPr>
      <xdr:spPr>
        <a:xfrm>
          <a:off x="0" y="0"/>
          <a:ext cx="16192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266700</xdr:colOff>
      <xdr:row>1</xdr:row>
      <xdr:rowOff>0</xdr:rowOff>
    </xdr:from>
    <xdr:to>
      <xdr:col>7</xdr:col>
      <xdr:colOff>466725</xdr:colOff>
      <xdr:row>2</xdr:row>
      <xdr:rowOff>57150</xdr:rowOff>
    </xdr:to>
    <xdr:pic>
      <xdr:nvPicPr>
        <xdr:cNvPr id="3" name="Picture 3"/>
        <xdr:cNvPicPr preferRelativeResize="1">
          <a:picLocks noChangeAspect="1"/>
        </xdr:cNvPicPr>
      </xdr:nvPicPr>
      <xdr:blipFill>
        <a:blip r:embed="rId1"/>
        <a:stretch>
          <a:fillRect/>
        </a:stretch>
      </xdr:blipFill>
      <xdr:spPr>
        <a:xfrm>
          <a:off x="7972425" y="171450"/>
          <a:ext cx="1362075"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3476625</xdr:colOff>
      <xdr:row>2</xdr:row>
      <xdr:rowOff>123825</xdr:rowOff>
    </xdr:to>
    <xdr:sp macro="[0]!wb_UnHide_HazSubsActionPlan">
      <xdr:nvSpPr>
        <xdr:cNvPr id="1" name="AutoShape 2"/>
        <xdr:cNvSpPr>
          <a:spLocks/>
        </xdr:cNvSpPr>
      </xdr:nvSpPr>
      <xdr:spPr>
        <a:xfrm>
          <a:off x="1704975" y="0"/>
          <a:ext cx="2352675"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Hazardous Substances &amp; Conflict Materials Action Plan</a:t>
          </a:r>
        </a:p>
      </xdr:txBody>
    </xdr:sp>
    <xdr:clientData fPrintsWithSheet="0"/>
  </xdr:twoCellAnchor>
  <xdr:oneCellAnchor>
    <xdr:from>
      <xdr:col>0</xdr:col>
      <xdr:colOff>0</xdr:colOff>
      <xdr:row>0</xdr:row>
      <xdr:rowOff>0</xdr:rowOff>
    </xdr:from>
    <xdr:ext cx="1619250" cy="485775"/>
    <xdr:sp macro="[0]!wb_UnHide_MainPage">
      <xdr:nvSpPr>
        <xdr:cNvPr id="2" name="AutoShape 20"/>
        <xdr:cNvSpPr>
          <a:spLocks/>
        </xdr:cNvSpPr>
      </xdr:nvSpPr>
      <xdr:spPr>
        <a:xfrm>
          <a:off x="0" y="0"/>
          <a:ext cx="16192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161925</xdr:colOff>
      <xdr:row>0</xdr:row>
      <xdr:rowOff>152400</xdr:rowOff>
    </xdr:from>
    <xdr:to>
      <xdr:col>7</xdr:col>
      <xdr:colOff>361950</xdr:colOff>
      <xdr:row>2</xdr:row>
      <xdr:rowOff>38100</xdr:rowOff>
    </xdr:to>
    <xdr:pic>
      <xdr:nvPicPr>
        <xdr:cNvPr id="3" name="Picture 3"/>
        <xdr:cNvPicPr preferRelativeResize="1">
          <a:picLocks noChangeAspect="1"/>
        </xdr:cNvPicPr>
      </xdr:nvPicPr>
      <xdr:blipFill>
        <a:blip r:embed="rId1"/>
        <a:stretch>
          <a:fillRect/>
        </a:stretch>
      </xdr:blipFill>
      <xdr:spPr>
        <a:xfrm>
          <a:off x="7896225" y="152400"/>
          <a:ext cx="1362075"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0</xdr:rowOff>
    </xdr:from>
    <xdr:to>
      <xdr:col>2</xdr:col>
      <xdr:colOff>552450</xdr:colOff>
      <xdr:row>1</xdr:row>
      <xdr:rowOff>171450</xdr:rowOff>
    </xdr:to>
    <xdr:sp macro="[0]!wb_UnHide_AQuality">
      <xdr:nvSpPr>
        <xdr:cNvPr id="1" name="AutoShape 2"/>
        <xdr:cNvSpPr>
          <a:spLocks/>
        </xdr:cNvSpPr>
      </xdr:nvSpPr>
      <xdr:spPr>
        <a:xfrm>
          <a:off x="1724025" y="0"/>
          <a:ext cx="1590675" cy="3714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Quality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0</xdr:row>
      <xdr:rowOff>0</xdr:rowOff>
    </xdr:from>
    <xdr:to>
      <xdr:col>2</xdr:col>
      <xdr:colOff>704850</xdr:colOff>
      <xdr:row>1</xdr:row>
      <xdr:rowOff>161925</xdr:rowOff>
    </xdr:to>
    <xdr:sp macro="[0]!wb_UnHide_BCommercial">
      <xdr:nvSpPr>
        <xdr:cNvPr id="1" name="AutoShape 2"/>
        <xdr:cNvSpPr>
          <a:spLocks/>
        </xdr:cNvSpPr>
      </xdr:nvSpPr>
      <xdr:spPr>
        <a:xfrm>
          <a:off x="1695450" y="0"/>
          <a:ext cx="1771650"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Commercial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0</xdr:row>
      <xdr:rowOff>0</xdr:rowOff>
    </xdr:from>
    <xdr:to>
      <xdr:col>2</xdr:col>
      <xdr:colOff>542925</xdr:colOff>
      <xdr:row>1</xdr:row>
      <xdr:rowOff>161925</xdr:rowOff>
    </xdr:to>
    <xdr:sp macro="[0]!wb_UnHide_CMaterial">
      <xdr:nvSpPr>
        <xdr:cNvPr id="1" name="AutoShape 2"/>
        <xdr:cNvSpPr>
          <a:spLocks/>
        </xdr:cNvSpPr>
      </xdr:nvSpPr>
      <xdr:spPr>
        <a:xfrm>
          <a:off x="1657350" y="0"/>
          <a:ext cx="1647825"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Material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0</xdr:rowOff>
    </xdr:from>
    <xdr:to>
      <xdr:col>2</xdr:col>
      <xdr:colOff>704850</xdr:colOff>
      <xdr:row>1</xdr:row>
      <xdr:rowOff>161925</xdr:rowOff>
    </xdr:to>
    <xdr:sp macro="[0]!wb_UnHide_DEngineering">
      <xdr:nvSpPr>
        <xdr:cNvPr id="1" name="AutoShape 2"/>
        <xdr:cNvSpPr>
          <a:spLocks/>
        </xdr:cNvSpPr>
      </xdr:nvSpPr>
      <xdr:spPr>
        <a:xfrm>
          <a:off x="1724025" y="0"/>
          <a:ext cx="1743075"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Engineering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0</xdr:row>
      <xdr:rowOff>0</xdr:rowOff>
    </xdr:from>
    <xdr:to>
      <xdr:col>2</xdr:col>
      <xdr:colOff>600075</xdr:colOff>
      <xdr:row>1</xdr:row>
      <xdr:rowOff>161925</xdr:rowOff>
    </xdr:to>
    <xdr:sp macro="[0]!wb_UnHide_ELeadership">
      <xdr:nvSpPr>
        <xdr:cNvPr id="1" name="AutoShape 2"/>
        <xdr:cNvSpPr>
          <a:spLocks/>
        </xdr:cNvSpPr>
      </xdr:nvSpPr>
      <xdr:spPr>
        <a:xfrm>
          <a:off x="1685925" y="0"/>
          <a:ext cx="1676400"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Leadership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0</xdr:row>
      <xdr:rowOff>0</xdr:rowOff>
    </xdr:from>
    <xdr:to>
      <xdr:col>2</xdr:col>
      <xdr:colOff>1333500</xdr:colOff>
      <xdr:row>1</xdr:row>
      <xdr:rowOff>323850</xdr:rowOff>
    </xdr:to>
    <xdr:sp macro="[0]!wb_UnHide_FHazardousSubs">
      <xdr:nvSpPr>
        <xdr:cNvPr id="1" name="AutoShape 2"/>
        <xdr:cNvSpPr>
          <a:spLocks/>
        </xdr:cNvSpPr>
      </xdr:nvSpPr>
      <xdr:spPr>
        <a:xfrm>
          <a:off x="1685925" y="0"/>
          <a:ext cx="2409825" cy="5238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Hazardous Substances &amp; Conflict Materials Survey</a:t>
          </a:r>
        </a:p>
      </xdr:txBody>
    </xdr:sp>
    <xdr:clientData fPrintsWithSheet="0"/>
  </xdr:twoCellAnchor>
  <xdr:oneCellAnchor>
    <xdr:from>
      <xdr:col>0</xdr:col>
      <xdr:colOff>0</xdr:colOff>
      <xdr:row>0</xdr:row>
      <xdr:rowOff>0</xdr:rowOff>
    </xdr:from>
    <xdr:ext cx="1647825" cy="533400"/>
    <xdr:sp macro="[0]!wb_UnHide_MainPage">
      <xdr:nvSpPr>
        <xdr:cNvPr id="2" name="AutoShape 20"/>
        <xdr:cNvSpPr>
          <a:spLocks/>
        </xdr:cNvSpPr>
      </xdr:nvSpPr>
      <xdr:spPr>
        <a:xfrm>
          <a:off x="0" y="0"/>
          <a:ext cx="1647825" cy="5334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66875" cy="485775"/>
    <xdr:sp macro="[0]!wb_UnHide_MainPage">
      <xdr:nvSpPr>
        <xdr:cNvPr id="1" name="AutoShape 20"/>
        <xdr:cNvSpPr>
          <a:spLocks/>
        </xdr:cNvSpPr>
      </xdr:nvSpPr>
      <xdr:spPr>
        <a:xfrm>
          <a:off x="0" y="0"/>
          <a:ext cx="1666875"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9</xdr:col>
      <xdr:colOff>704850</xdr:colOff>
      <xdr:row>0</xdr:row>
      <xdr:rowOff>95250</xdr:rowOff>
    </xdr:from>
    <xdr:to>
      <xdr:col>9</xdr:col>
      <xdr:colOff>2066925</xdr:colOff>
      <xdr:row>0</xdr:row>
      <xdr:rowOff>342900</xdr:rowOff>
    </xdr:to>
    <xdr:pic>
      <xdr:nvPicPr>
        <xdr:cNvPr id="2" name="Picture 2"/>
        <xdr:cNvPicPr preferRelativeResize="1">
          <a:picLocks noChangeAspect="1"/>
        </xdr:cNvPicPr>
      </xdr:nvPicPr>
      <xdr:blipFill>
        <a:blip r:embed="rId1"/>
        <a:stretch>
          <a:fillRect/>
        </a:stretch>
      </xdr:blipFill>
      <xdr:spPr>
        <a:xfrm>
          <a:off x="7886700" y="95250"/>
          <a:ext cx="1362075"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Go to Main Page</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276225</xdr:colOff>
      <xdr:row>45</xdr:row>
      <xdr:rowOff>9525</xdr:rowOff>
    </xdr:from>
    <xdr:to>
      <xdr:col>59</xdr:col>
      <xdr:colOff>552450</xdr:colOff>
      <xdr:row>45</xdr:row>
      <xdr:rowOff>9525</xdr:rowOff>
    </xdr:to>
    <xdr:sp>
      <xdr:nvSpPr>
        <xdr:cNvPr id="1" name="Line 32"/>
        <xdr:cNvSpPr>
          <a:spLocks/>
        </xdr:cNvSpPr>
      </xdr:nvSpPr>
      <xdr:spPr>
        <a:xfrm>
          <a:off x="29556075" y="13106400"/>
          <a:ext cx="8858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0</xdr:row>
      <xdr:rowOff>0</xdr:rowOff>
    </xdr:from>
    <xdr:ext cx="2533650" cy="457200"/>
    <xdr:sp macro="[0]!wb_UnHide_MainPage">
      <xdr:nvSpPr>
        <xdr:cNvPr id="2" name="AutoShape 20"/>
        <xdr:cNvSpPr>
          <a:spLocks/>
        </xdr:cNvSpPr>
      </xdr:nvSpPr>
      <xdr:spPr>
        <a:xfrm>
          <a:off x="0" y="0"/>
          <a:ext cx="2533650" cy="4572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600" b="1" i="0" u="none" baseline="0">
              <a:solidFill>
                <a:srgbClr val="000000"/>
              </a:solidFill>
              <a:latin typeface="Arial"/>
              <a:ea typeface="Arial"/>
              <a:cs typeface="Arial"/>
            </a:rPr>
            <a:t>Go to Main Page</a:t>
          </a:r>
        </a:p>
      </xdr:txBody>
    </xdr:sp>
    <xdr:clientData fPrintsWithSheet="0"/>
  </xdr:oneCellAnchor>
  <xdr:twoCellAnchor editAs="oneCell">
    <xdr:from>
      <xdr:col>37</xdr:col>
      <xdr:colOff>9525</xdr:colOff>
      <xdr:row>0</xdr:row>
      <xdr:rowOff>190500</xdr:rowOff>
    </xdr:from>
    <xdr:to>
      <xdr:col>39</xdr:col>
      <xdr:colOff>438150</xdr:colOff>
      <xdr:row>0</xdr:row>
      <xdr:rowOff>504825</xdr:rowOff>
    </xdr:to>
    <xdr:pic>
      <xdr:nvPicPr>
        <xdr:cNvPr id="3" name="Picture 3"/>
        <xdr:cNvPicPr preferRelativeResize="1">
          <a:picLocks noChangeAspect="1"/>
        </xdr:cNvPicPr>
      </xdr:nvPicPr>
      <xdr:blipFill>
        <a:blip r:embed="rId1"/>
        <a:stretch>
          <a:fillRect/>
        </a:stretch>
      </xdr:blipFill>
      <xdr:spPr>
        <a:xfrm>
          <a:off x="16459200" y="190500"/>
          <a:ext cx="16764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1</xdr:row>
      <xdr:rowOff>123825</xdr:rowOff>
    </xdr:from>
    <xdr:ext cx="714375" cy="161925"/>
    <xdr:sp>
      <xdr:nvSpPr>
        <xdr:cNvPr id="1" name="Text Box 1029"/>
        <xdr:cNvSpPr txBox="1">
          <a:spLocks noChangeArrowheads="1"/>
        </xdr:cNvSpPr>
      </xdr:nvSpPr>
      <xdr:spPr>
        <a:xfrm>
          <a:off x="10086975" y="295275"/>
          <a:ext cx="714375" cy="161925"/>
        </a:xfrm>
        <a:prstGeom prst="rect">
          <a:avLst/>
        </a:prstGeom>
        <a:solidFill>
          <a:srgbClr val="00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Target 80% </a:t>
          </a:r>
        </a:p>
      </xdr:txBody>
    </xdr:sp>
    <xdr:clientData/>
  </xdr:oneCellAnchor>
  <xdr:oneCellAnchor>
    <xdr:from>
      <xdr:col>0</xdr:col>
      <xdr:colOff>0</xdr:colOff>
      <xdr:row>0</xdr:row>
      <xdr:rowOff>0</xdr:rowOff>
    </xdr:from>
    <xdr:ext cx="1695450" cy="485775"/>
    <xdr:sp macro="[0]!wb_UnHide_MainPage">
      <xdr:nvSpPr>
        <xdr:cNvPr id="2" name="AutoShape 20"/>
        <xdr:cNvSpPr>
          <a:spLocks/>
        </xdr:cNvSpPr>
      </xdr:nvSpPr>
      <xdr:spPr>
        <a:xfrm>
          <a:off x="0" y="0"/>
          <a:ext cx="16954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23</xdr:col>
      <xdr:colOff>28575</xdr:colOff>
      <xdr:row>0</xdr:row>
      <xdr:rowOff>114300</xdr:rowOff>
    </xdr:from>
    <xdr:to>
      <xdr:col>27</xdr:col>
      <xdr:colOff>190500</xdr:colOff>
      <xdr:row>2</xdr:row>
      <xdr:rowOff>28575</xdr:rowOff>
    </xdr:to>
    <xdr:pic>
      <xdr:nvPicPr>
        <xdr:cNvPr id="3" name="Picture 3"/>
        <xdr:cNvPicPr preferRelativeResize="1">
          <a:picLocks noChangeAspect="1"/>
        </xdr:cNvPicPr>
      </xdr:nvPicPr>
      <xdr:blipFill>
        <a:blip r:embed="rId1"/>
        <a:stretch>
          <a:fillRect/>
        </a:stretch>
      </xdr:blipFill>
      <xdr:spPr>
        <a:xfrm>
          <a:off x="11125200" y="114300"/>
          <a:ext cx="134302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2</xdr:row>
      <xdr:rowOff>142875</xdr:rowOff>
    </xdr:from>
    <xdr:ext cx="685800" cy="161925"/>
    <xdr:sp>
      <xdr:nvSpPr>
        <xdr:cNvPr id="1" name="Text Box 1"/>
        <xdr:cNvSpPr txBox="1">
          <a:spLocks noChangeArrowheads="1"/>
        </xdr:cNvSpPr>
      </xdr:nvSpPr>
      <xdr:spPr>
        <a:xfrm>
          <a:off x="10077450" y="476250"/>
          <a:ext cx="685800" cy="161925"/>
        </a:xfrm>
        <a:prstGeom prst="rect">
          <a:avLst/>
        </a:prstGeom>
        <a:solidFill>
          <a:srgbClr val="00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Target 80%</a:t>
          </a:r>
        </a:p>
      </xdr:txBody>
    </xdr:sp>
    <xdr:clientData/>
  </xdr:one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914400</xdr:colOff>
      <xdr:row>69</xdr:row>
      <xdr:rowOff>0</xdr:rowOff>
    </xdr:from>
    <xdr:ext cx="76200" cy="428625"/>
    <xdr:sp fLocksText="0">
      <xdr:nvSpPr>
        <xdr:cNvPr id="1" name="Text Box 6"/>
        <xdr:cNvSpPr txBox="1">
          <a:spLocks noChangeArrowheads="1"/>
        </xdr:cNvSpPr>
      </xdr:nvSpPr>
      <xdr:spPr>
        <a:xfrm>
          <a:off x="1495425" y="1595437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1114425</xdr:colOff>
      <xdr:row>0</xdr:row>
      <xdr:rowOff>0</xdr:rowOff>
    </xdr:from>
    <xdr:to>
      <xdr:col>1</xdr:col>
      <xdr:colOff>2905125</xdr:colOff>
      <xdr:row>1</xdr:row>
      <xdr:rowOff>314325</xdr:rowOff>
    </xdr:to>
    <xdr:sp macro="[0]!wb_UnHide_QualityMgtSystemsActionPlan">
      <xdr:nvSpPr>
        <xdr:cNvPr id="2" name="AutoShape 2"/>
        <xdr:cNvSpPr>
          <a:spLocks/>
        </xdr:cNvSpPr>
      </xdr:nvSpPr>
      <xdr:spPr>
        <a:xfrm>
          <a:off x="1695450" y="0"/>
          <a:ext cx="1790700"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Quality Action Plan</a:t>
          </a:r>
        </a:p>
      </xdr:txBody>
    </xdr:sp>
    <xdr:clientData fPrintsWithSheet="0"/>
  </xdr:twoCellAnchor>
  <xdr:oneCellAnchor>
    <xdr:from>
      <xdr:col>0</xdr:col>
      <xdr:colOff>0</xdr:colOff>
      <xdr:row>0</xdr:row>
      <xdr:rowOff>0</xdr:rowOff>
    </xdr:from>
    <xdr:ext cx="1647825" cy="495300"/>
    <xdr:sp macro="[0]!wb_UnHide_MainPage">
      <xdr:nvSpPr>
        <xdr:cNvPr id="3" name="AutoShape 20"/>
        <xdr:cNvSpPr>
          <a:spLocks/>
        </xdr:cNvSpPr>
      </xdr:nvSpPr>
      <xdr:spPr>
        <a:xfrm>
          <a:off x="0" y="0"/>
          <a:ext cx="1647825" cy="4953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257175</xdr:colOff>
      <xdr:row>0</xdr:row>
      <xdr:rowOff>152400</xdr:rowOff>
    </xdr:from>
    <xdr:to>
      <xdr:col>7</xdr:col>
      <xdr:colOff>457200</xdr:colOff>
      <xdr:row>1</xdr:row>
      <xdr:rowOff>238125</xdr:rowOff>
    </xdr:to>
    <xdr:pic>
      <xdr:nvPicPr>
        <xdr:cNvPr id="4" name="Picture 4"/>
        <xdr:cNvPicPr preferRelativeResize="1">
          <a:picLocks noChangeAspect="1"/>
        </xdr:cNvPicPr>
      </xdr:nvPicPr>
      <xdr:blipFill>
        <a:blip r:embed="rId1"/>
        <a:stretch>
          <a:fillRect/>
        </a:stretch>
      </xdr:blipFill>
      <xdr:spPr>
        <a:xfrm>
          <a:off x="8067675" y="152400"/>
          <a:ext cx="1362075"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2762250</xdr:colOff>
      <xdr:row>2</xdr:row>
      <xdr:rowOff>142875</xdr:rowOff>
    </xdr:to>
    <xdr:sp macro="[0]!wb_UnHide_CommercialSystemsActionPlan">
      <xdr:nvSpPr>
        <xdr:cNvPr id="1" name="AutoShape 2"/>
        <xdr:cNvSpPr>
          <a:spLocks/>
        </xdr:cNvSpPr>
      </xdr:nvSpPr>
      <xdr:spPr>
        <a:xfrm>
          <a:off x="1704975" y="0"/>
          <a:ext cx="1638300" cy="50482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Commercial Action Plan</a:t>
          </a:r>
        </a:p>
      </xdr:txBody>
    </xdr:sp>
    <xdr:clientData fPrintsWithSheet="0"/>
  </xdr:twoCellAnchor>
  <xdr:oneCellAnchor>
    <xdr:from>
      <xdr:col>0</xdr:col>
      <xdr:colOff>0</xdr:colOff>
      <xdr:row>0</xdr:row>
      <xdr:rowOff>0</xdr:rowOff>
    </xdr:from>
    <xdr:ext cx="1657350" cy="504825"/>
    <xdr:sp macro="[0]!wb_UnHide_MainPage">
      <xdr:nvSpPr>
        <xdr:cNvPr id="2" name="AutoShape 20"/>
        <xdr:cNvSpPr>
          <a:spLocks/>
        </xdr:cNvSpPr>
      </xdr:nvSpPr>
      <xdr:spPr>
        <a:xfrm>
          <a:off x="0" y="0"/>
          <a:ext cx="1657350" cy="50482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1</xdr:col>
      <xdr:colOff>2171700</xdr:colOff>
      <xdr:row>24</xdr:row>
      <xdr:rowOff>0</xdr:rowOff>
    </xdr:from>
    <xdr:to>
      <xdr:col>1</xdr:col>
      <xdr:colOff>2647950</xdr:colOff>
      <xdr:row>25</xdr:row>
      <xdr:rowOff>28575</xdr:rowOff>
    </xdr:to>
    <xdr:pic>
      <xdr:nvPicPr>
        <xdr:cNvPr id="3" name="CheckBox1"/>
        <xdr:cNvPicPr preferRelativeResize="1">
          <a:picLocks noChangeAspect="1"/>
        </xdr:cNvPicPr>
      </xdr:nvPicPr>
      <xdr:blipFill>
        <a:blip r:embed="rId1"/>
        <a:stretch>
          <a:fillRect/>
        </a:stretch>
      </xdr:blipFill>
      <xdr:spPr>
        <a:xfrm>
          <a:off x="2752725" y="4743450"/>
          <a:ext cx="476250" cy="190500"/>
        </a:xfrm>
        <a:prstGeom prst="rect">
          <a:avLst/>
        </a:prstGeom>
        <a:noFill/>
        <a:ln w="9525" cmpd="sng">
          <a:noFill/>
        </a:ln>
      </xdr:spPr>
    </xdr:pic>
    <xdr:clientData/>
  </xdr:twoCellAnchor>
  <xdr:twoCellAnchor editAs="oneCell">
    <xdr:from>
      <xdr:col>1</xdr:col>
      <xdr:colOff>2762250</xdr:colOff>
      <xdr:row>24</xdr:row>
      <xdr:rowOff>0</xdr:rowOff>
    </xdr:from>
    <xdr:to>
      <xdr:col>1</xdr:col>
      <xdr:colOff>3238500</xdr:colOff>
      <xdr:row>25</xdr:row>
      <xdr:rowOff>19050</xdr:rowOff>
    </xdr:to>
    <xdr:pic>
      <xdr:nvPicPr>
        <xdr:cNvPr id="4" name="CheckBox2"/>
        <xdr:cNvPicPr preferRelativeResize="1">
          <a:picLocks noChangeAspect="1"/>
        </xdr:cNvPicPr>
      </xdr:nvPicPr>
      <xdr:blipFill>
        <a:blip r:embed="rId2"/>
        <a:stretch>
          <a:fillRect/>
        </a:stretch>
      </xdr:blipFill>
      <xdr:spPr>
        <a:xfrm>
          <a:off x="3343275" y="4743450"/>
          <a:ext cx="476250" cy="180975"/>
        </a:xfrm>
        <a:prstGeom prst="rect">
          <a:avLst/>
        </a:prstGeom>
        <a:noFill/>
        <a:ln w="9525" cmpd="sng">
          <a:noFill/>
        </a:ln>
      </xdr:spPr>
    </xdr:pic>
    <xdr:clientData/>
  </xdr:twoCellAnchor>
  <xdr:twoCellAnchor editAs="oneCell">
    <xdr:from>
      <xdr:col>5</xdr:col>
      <xdr:colOff>238125</xdr:colOff>
      <xdr:row>0</xdr:row>
      <xdr:rowOff>123825</xdr:rowOff>
    </xdr:from>
    <xdr:to>
      <xdr:col>7</xdr:col>
      <xdr:colOff>447675</xdr:colOff>
      <xdr:row>2</xdr:row>
      <xdr:rowOff>9525</xdr:rowOff>
    </xdr:to>
    <xdr:pic>
      <xdr:nvPicPr>
        <xdr:cNvPr id="5" name="Picture 6"/>
        <xdr:cNvPicPr preferRelativeResize="1">
          <a:picLocks noChangeAspect="1"/>
        </xdr:cNvPicPr>
      </xdr:nvPicPr>
      <xdr:blipFill>
        <a:blip r:embed="rId3"/>
        <a:stretch>
          <a:fillRect/>
        </a:stretch>
      </xdr:blipFill>
      <xdr:spPr>
        <a:xfrm>
          <a:off x="7943850" y="123825"/>
          <a:ext cx="13716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pplierportal.regalbeloit.com/" TargetMode="External" /><Relationship Id="rId2" Type="http://schemas.openxmlformats.org/officeDocument/2006/relationships/hyperlink" Target="http://www.allegion.com/suppliers"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theme="7" tint="0.39998000860214233"/>
    <pageSetUpPr fitToPage="1"/>
  </sheetPr>
  <dimension ref="A1:P48"/>
  <sheetViews>
    <sheetView showGridLines="0" tabSelected="1" workbookViewId="0" topLeftCell="A1">
      <selection activeCell="B6" sqref="B6:N6"/>
    </sheetView>
  </sheetViews>
  <sheetFormatPr defaultColWidth="9.140625" defaultRowHeight="12.75"/>
  <cols>
    <col min="1" max="1" width="4.28125" style="20" customWidth="1"/>
    <col min="2" max="12" width="9.7109375" style="20" customWidth="1"/>
    <col min="13" max="13" width="9.28125" style="20" customWidth="1"/>
    <col min="14" max="14" width="17.7109375" style="20" customWidth="1"/>
    <col min="15" max="15" width="4.28125" style="20" customWidth="1"/>
    <col min="16" max="16" width="9.7109375" style="20" customWidth="1"/>
    <col min="17" max="16384" width="9.140625" style="20" customWidth="1"/>
  </cols>
  <sheetData>
    <row r="1" spans="1:15" ht="25.5" customHeight="1" thickTop="1">
      <c r="A1" s="709" t="s">
        <v>372</v>
      </c>
      <c r="B1" s="710"/>
      <c r="C1" s="710"/>
      <c r="D1" s="710"/>
      <c r="E1" s="710"/>
      <c r="F1" s="710"/>
      <c r="G1" s="710"/>
      <c r="H1" s="710"/>
      <c r="I1" s="710"/>
      <c r="J1" s="710"/>
      <c r="K1" s="710"/>
      <c r="L1" s="710"/>
      <c r="M1" s="710"/>
      <c r="N1" s="710"/>
      <c r="O1" s="711"/>
    </row>
    <row r="2" spans="1:16" ht="33" customHeight="1">
      <c r="A2" s="712"/>
      <c r="B2" s="713"/>
      <c r="C2" s="713"/>
      <c r="D2" s="713"/>
      <c r="E2" s="713"/>
      <c r="F2" s="713"/>
      <c r="G2" s="713"/>
      <c r="H2" s="713"/>
      <c r="I2" s="713"/>
      <c r="J2" s="713"/>
      <c r="K2" s="713"/>
      <c r="L2" s="713"/>
      <c r="M2" s="713"/>
      <c r="N2" s="713"/>
      <c r="O2" s="714"/>
      <c r="P2" s="378"/>
    </row>
    <row r="3" spans="1:16" ht="15" customHeight="1">
      <c r="A3" s="280"/>
      <c r="B3" s="417"/>
      <c r="C3" s="417"/>
      <c r="D3" s="417"/>
      <c r="E3" s="417"/>
      <c r="F3" s="417"/>
      <c r="G3" s="417"/>
      <c r="H3" s="417"/>
      <c r="I3" s="417"/>
      <c r="J3" s="417"/>
      <c r="K3" s="417"/>
      <c r="L3" s="417"/>
      <c r="M3" s="417"/>
      <c r="N3" s="417"/>
      <c r="O3" s="416"/>
      <c r="P3" s="378"/>
    </row>
    <row r="4" spans="1:16" ht="25.5" customHeight="1">
      <c r="A4" s="280"/>
      <c r="B4" s="720" t="s">
        <v>373</v>
      </c>
      <c r="C4" s="718"/>
      <c r="D4" s="718"/>
      <c r="E4" s="718"/>
      <c r="F4" s="718"/>
      <c r="G4" s="718"/>
      <c r="H4" s="718"/>
      <c r="I4" s="718"/>
      <c r="J4" s="718"/>
      <c r="K4" s="718"/>
      <c r="L4" s="718"/>
      <c r="M4" s="718"/>
      <c r="N4" s="718"/>
      <c r="O4" s="416"/>
      <c r="P4" s="378"/>
    </row>
    <row r="5" spans="1:15" ht="15" customHeight="1">
      <c r="A5" s="280"/>
      <c r="B5" s="269"/>
      <c r="C5" s="269"/>
      <c r="D5" s="269"/>
      <c r="E5" s="269"/>
      <c r="F5" s="269"/>
      <c r="G5" s="269"/>
      <c r="H5" s="269"/>
      <c r="I5" s="269"/>
      <c r="J5" s="269"/>
      <c r="K5" s="269"/>
      <c r="L5" s="269"/>
      <c r="M5" s="269"/>
      <c r="N5" s="269"/>
      <c r="O5" s="419"/>
    </row>
    <row r="6" spans="1:16" ht="88.5" customHeight="1">
      <c r="A6" s="280"/>
      <c r="B6" s="717" t="s">
        <v>374</v>
      </c>
      <c r="C6" s="718"/>
      <c r="D6" s="718"/>
      <c r="E6" s="718"/>
      <c r="F6" s="718"/>
      <c r="G6" s="718"/>
      <c r="H6" s="718"/>
      <c r="I6" s="718"/>
      <c r="J6" s="718"/>
      <c r="K6" s="718"/>
      <c r="L6" s="718"/>
      <c r="M6" s="718"/>
      <c r="N6" s="718"/>
      <c r="O6" s="420"/>
      <c r="P6" s="379"/>
    </row>
    <row r="7" spans="1:15" ht="33" customHeight="1">
      <c r="A7" s="280"/>
      <c r="B7" s="721" t="s">
        <v>363</v>
      </c>
      <c r="C7" s="722"/>
      <c r="D7" s="722"/>
      <c r="E7" s="722"/>
      <c r="F7" s="722"/>
      <c r="G7" s="722"/>
      <c r="H7" s="722"/>
      <c r="I7" s="722"/>
      <c r="J7" s="722"/>
      <c r="K7" s="722"/>
      <c r="L7" s="722"/>
      <c r="M7" s="722"/>
      <c r="N7" s="722"/>
      <c r="O7" s="419"/>
    </row>
    <row r="8" spans="1:15" ht="12.75">
      <c r="A8" s="280"/>
      <c r="B8" s="269"/>
      <c r="C8" s="269"/>
      <c r="D8" s="269"/>
      <c r="E8" s="269"/>
      <c r="F8" s="269"/>
      <c r="G8" s="269"/>
      <c r="H8" s="269"/>
      <c r="I8" s="269"/>
      <c r="J8" s="269"/>
      <c r="K8" s="269"/>
      <c r="L8" s="269"/>
      <c r="M8" s="269"/>
      <c r="N8" s="269"/>
      <c r="O8" s="419"/>
    </row>
    <row r="9" spans="1:15" ht="15">
      <c r="A9" s="280"/>
      <c r="B9" s="719" t="s">
        <v>400</v>
      </c>
      <c r="C9" s="719"/>
      <c r="D9" s="719"/>
      <c r="E9" s="719"/>
      <c r="F9" s="719"/>
      <c r="G9" s="719"/>
      <c r="H9" s="719"/>
      <c r="I9" s="719"/>
      <c r="J9" s="719"/>
      <c r="K9" s="719"/>
      <c r="L9" s="269"/>
      <c r="M9" s="269"/>
      <c r="N9" s="269"/>
      <c r="O9" s="419"/>
    </row>
    <row r="10" spans="1:15" ht="15">
      <c r="A10" s="280"/>
      <c r="B10" s="621"/>
      <c r="C10" s="621"/>
      <c r="D10" s="621"/>
      <c r="E10" s="621"/>
      <c r="F10" s="621"/>
      <c r="G10" s="621"/>
      <c r="H10" s="621"/>
      <c r="I10" s="621"/>
      <c r="J10" s="621"/>
      <c r="K10" s="621"/>
      <c r="L10" s="269"/>
      <c r="M10" s="269"/>
      <c r="N10" s="269"/>
      <c r="O10" s="419"/>
    </row>
    <row r="11" spans="1:15" ht="15">
      <c r="A11" s="280"/>
      <c r="B11" s="621"/>
      <c r="C11" s="621"/>
      <c r="D11" s="621"/>
      <c r="E11" s="621"/>
      <c r="F11" s="621"/>
      <c r="G11" s="621"/>
      <c r="H11" s="621"/>
      <c r="I11" s="621"/>
      <c r="J11" s="621"/>
      <c r="K11" s="621"/>
      <c r="L11" s="269"/>
      <c r="M11" s="269"/>
      <c r="N11" s="269"/>
      <c r="O11" s="419"/>
    </row>
    <row r="12" spans="1:15" ht="15">
      <c r="A12" s="280"/>
      <c r="B12" s="621"/>
      <c r="C12" s="621"/>
      <c r="D12" s="621"/>
      <c r="E12" s="621"/>
      <c r="F12" s="621"/>
      <c r="G12" s="621"/>
      <c r="H12" s="621"/>
      <c r="I12" s="621"/>
      <c r="J12" s="621"/>
      <c r="K12" s="621"/>
      <c r="L12" s="269"/>
      <c r="M12" s="269"/>
      <c r="N12" s="269"/>
      <c r="O12" s="419"/>
    </row>
    <row r="13" spans="1:15" ht="15">
      <c r="A13" s="280"/>
      <c r="B13" s="621"/>
      <c r="C13" s="621"/>
      <c r="D13" s="621"/>
      <c r="E13" s="621"/>
      <c r="F13" s="621"/>
      <c r="G13" s="621"/>
      <c r="H13" s="621"/>
      <c r="I13" s="621"/>
      <c r="J13" s="621"/>
      <c r="K13" s="621"/>
      <c r="L13" s="269"/>
      <c r="M13" s="269"/>
      <c r="N13" s="269"/>
      <c r="O13" s="419"/>
    </row>
    <row r="14" spans="1:15" ht="15">
      <c r="A14" s="280"/>
      <c r="B14" s="719" t="s">
        <v>401</v>
      </c>
      <c r="C14" s="719"/>
      <c r="D14" s="719"/>
      <c r="E14" s="719"/>
      <c r="F14" s="719"/>
      <c r="G14" s="719"/>
      <c r="H14" s="719"/>
      <c r="I14" s="719"/>
      <c r="J14" s="719"/>
      <c r="K14" s="719"/>
      <c r="L14" s="269"/>
      <c r="M14" s="269"/>
      <c r="N14" s="269"/>
      <c r="O14" s="419"/>
    </row>
    <row r="15" spans="1:15" ht="12.75">
      <c r="A15" s="280"/>
      <c r="B15" s="269"/>
      <c r="C15" s="269"/>
      <c r="D15" s="269"/>
      <c r="E15" s="269"/>
      <c r="F15" s="269"/>
      <c r="G15" s="269"/>
      <c r="H15" s="269"/>
      <c r="I15" s="269"/>
      <c r="J15" s="269"/>
      <c r="K15" s="269"/>
      <c r="L15" s="269"/>
      <c r="M15" s="269"/>
      <c r="N15" s="269"/>
      <c r="O15" s="419"/>
    </row>
    <row r="16" spans="1:15" ht="12.75">
      <c r="A16" s="280"/>
      <c r="B16" s="269"/>
      <c r="C16" s="269"/>
      <c r="D16" s="269"/>
      <c r="E16" s="269"/>
      <c r="F16" s="269"/>
      <c r="G16" s="269"/>
      <c r="H16" s="269"/>
      <c r="I16" s="269"/>
      <c r="J16" s="269"/>
      <c r="K16" s="269"/>
      <c r="L16" s="421"/>
      <c r="M16" s="421"/>
      <c r="N16" s="421"/>
      <c r="O16" s="419"/>
    </row>
    <row r="17" spans="1:15" ht="12.75">
      <c r="A17" s="280"/>
      <c r="B17" s="269"/>
      <c r="C17" s="269"/>
      <c r="D17" s="269"/>
      <c r="E17" s="269"/>
      <c r="F17" s="269"/>
      <c r="G17" s="269"/>
      <c r="H17" s="269"/>
      <c r="I17" s="269"/>
      <c r="J17" s="269"/>
      <c r="K17" s="269"/>
      <c r="L17" s="422"/>
      <c r="M17" s="422"/>
      <c r="N17" s="422"/>
      <c r="O17" s="419"/>
    </row>
    <row r="18" spans="1:15" ht="12.75">
      <c r="A18" s="280"/>
      <c r="B18" s="418"/>
      <c r="C18" s="418"/>
      <c r="D18" s="418"/>
      <c r="E18" s="418"/>
      <c r="F18" s="418"/>
      <c r="G18" s="418"/>
      <c r="H18" s="418"/>
      <c r="I18" s="418"/>
      <c r="J18" s="418"/>
      <c r="K18" s="418"/>
      <c r="L18" s="422"/>
      <c r="M18" s="422"/>
      <c r="N18" s="422"/>
      <c r="O18" s="419"/>
    </row>
    <row r="19" spans="1:15" ht="12.75">
      <c r="A19" s="280"/>
      <c r="B19" s="418"/>
      <c r="C19" s="418"/>
      <c r="D19" s="418"/>
      <c r="E19" s="418"/>
      <c r="F19" s="418"/>
      <c r="G19" s="418"/>
      <c r="H19" s="418"/>
      <c r="I19" s="418"/>
      <c r="J19" s="418"/>
      <c r="K19" s="418"/>
      <c r="L19" s="422"/>
      <c r="M19" s="422"/>
      <c r="N19" s="422"/>
      <c r="O19" s="419"/>
    </row>
    <row r="20" spans="1:15" ht="15">
      <c r="A20" s="280"/>
      <c r="B20" s="719" t="s">
        <v>402</v>
      </c>
      <c r="C20" s="719"/>
      <c r="D20" s="719"/>
      <c r="E20" s="719"/>
      <c r="F20" s="719"/>
      <c r="G20" s="719"/>
      <c r="H20" s="719"/>
      <c r="I20" s="719"/>
      <c r="J20" s="719"/>
      <c r="K20" s="719"/>
      <c r="L20" s="422"/>
      <c r="M20" s="422"/>
      <c r="N20" s="422"/>
      <c r="O20" s="419"/>
    </row>
    <row r="21" spans="1:15" ht="12.75">
      <c r="A21" s="280"/>
      <c r="B21" s="269"/>
      <c r="C21" s="269"/>
      <c r="D21" s="269"/>
      <c r="E21" s="269"/>
      <c r="F21" s="269"/>
      <c r="G21" s="269"/>
      <c r="H21" s="269"/>
      <c r="I21" s="269"/>
      <c r="J21" s="269"/>
      <c r="K21" s="269"/>
      <c r="L21" s="423"/>
      <c r="M21" s="423"/>
      <c r="N21" s="422"/>
      <c r="O21" s="419"/>
    </row>
    <row r="22" spans="1:15" ht="12.75">
      <c r="A22" s="280"/>
      <c r="B22" s="269"/>
      <c r="C22" s="269"/>
      <c r="D22" s="269"/>
      <c r="E22" s="269"/>
      <c r="F22" s="269"/>
      <c r="G22" s="269"/>
      <c r="H22" s="269"/>
      <c r="I22" s="269"/>
      <c r="J22" s="269"/>
      <c r="K22" s="269"/>
      <c r="L22" s="422"/>
      <c r="M22" s="422"/>
      <c r="N22" s="422"/>
      <c r="O22" s="419"/>
    </row>
    <row r="23" spans="1:15" ht="12.75">
      <c r="A23" s="280"/>
      <c r="B23" s="269"/>
      <c r="C23" s="269"/>
      <c r="D23" s="269"/>
      <c r="E23" s="269"/>
      <c r="F23" s="269"/>
      <c r="G23" s="269"/>
      <c r="H23" s="269"/>
      <c r="I23" s="269"/>
      <c r="J23" s="269"/>
      <c r="K23" s="269"/>
      <c r="L23" s="422"/>
      <c r="M23" s="422"/>
      <c r="N23" s="422"/>
      <c r="O23" s="419"/>
    </row>
    <row r="24" spans="1:15" ht="12.75">
      <c r="A24" s="280"/>
      <c r="B24" s="423"/>
      <c r="C24" s="423"/>
      <c r="D24" s="423"/>
      <c r="E24" s="423"/>
      <c r="F24" s="423"/>
      <c r="G24" s="423"/>
      <c r="H24" s="423"/>
      <c r="I24" s="423"/>
      <c r="J24" s="423"/>
      <c r="K24" s="423"/>
      <c r="L24" s="269"/>
      <c r="M24" s="269"/>
      <c r="N24" s="269"/>
      <c r="O24" s="419"/>
    </row>
    <row r="25" spans="1:15" ht="12.75">
      <c r="A25" s="280"/>
      <c r="B25" s="423"/>
      <c r="C25" s="423"/>
      <c r="D25" s="423"/>
      <c r="E25" s="423"/>
      <c r="F25" s="423"/>
      <c r="G25" s="423"/>
      <c r="H25" s="423"/>
      <c r="I25" s="423"/>
      <c r="J25" s="423"/>
      <c r="K25" s="423"/>
      <c r="L25" s="269"/>
      <c r="M25" s="269"/>
      <c r="N25" s="269"/>
      <c r="O25" s="419"/>
    </row>
    <row r="26" spans="1:15" ht="15">
      <c r="A26" s="280"/>
      <c r="B26" s="719" t="s">
        <v>403</v>
      </c>
      <c r="C26" s="719"/>
      <c r="D26" s="719"/>
      <c r="E26" s="719"/>
      <c r="F26" s="719"/>
      <c r="G26" s="719"/>
      <c r="H26" s="719"/>
      <c r="I26" s="719"/>
      <c r="J26" s="719"/>
      <c r="K26" s="719"/>
      <c r="L26" s="269"/>
      <c r="M26" s="269"/>
      <c r="N26" s="269"/>
      <c r="O26" s="419"/>
    </row>
    <row r="27" spans="1:15" ht="15">
      <c r="A27" s="280"/>
      <c r="B27" s="621"/>
      <c r="C27" s="621"/>
      <c r="D27" s="621"/>
      <c r="E27" s="621"/>
      <c r="F27" s="621"/>
      <c r="G27" s="621"/>
      <c r="H27" s="621"/>
      <c r="I27" s="621"/>
      <c r="J27" s="621"/>
      <c r="K27" s="621"/>
      <c r="L27" s="269"/>
      <c r="M27" s="269"/>
      <c r="N27" s="269"/>
      <c r="O27" s="419"/>
    </row>
    <row r="28" spans="1:15" ht="12.75">
      <c r="A28" s="280"/>
      <c r="B28" s="423"/>
      <c r="C28" s="423"/>
      <c r="D28" s="423"/>
      <c r="E28" s="423"/>
      <c r="F28" s="423"/>
      <c r="G28" s="423"/>
      <c r="H28" s="423"/>
      <c r="I28" s="423"/>
      <c r="J28" s="423"/>
      <c r="K28" s="423"/>
      <c r="L28" s="269"/>
      <c r="M28" s="269"/>
      <c r="N28" s="269"/>
      <c r="O28" s="419"/>
    </row>
    <row r="29" spans="1:15" ht="12.75">
      <c r="A29" s="280"/>
      <c r="B29" s="423"/>
      <c r="C29" s="423"/>
      <c r="D29" s="423"/>
      <c r="E29" s="423"/>
      <c r="F29" s="423"/>
      <c r="G29" s="423"/>
      <c r="H29" s="423"/>
      <c r="I29" s="423"/>
      <c r="J29" s="423"/>
      <c r="K29" s="423"/>
      <c r="L29" s="269"/>
      <c r="M29" s="269"/>
      <c r="N29" s="269"/>
      <c r="O29" s="419"/>
    </row>
    <row r="30" spans="1:15" ht="12.75">
      <c r="A30" s="280"/>
      <c r="B30" s="423"/>
      <c r="C30" s="423"/>
      <c r="D30" s="423"/>
      <c r="E30" s="423"/>
      <c r="F30" s="423"/>
      <c r="G30" s="423"/>
      <c r="H30" s="423"/>
      <c r="I30" s="423"/>
      <c r="J30" s="423"/>
      <c r="K30" s="423"/>
      <c r="L30" s="269"/>
      <c r="M30" s="269"/>
      <c r="N30" s="269"/>
      <c r="O30" s="419"/>
    </row>
    <row r="31" spans="1:15" ht="12.75">
      <c r="A31" s="280"/>
      <c r="B31" s="423"/>
      <c r="C31" s="423"/>
      <c r="D31" s="423"/>
      <c r="E31" s="423"/>
      <c r="F31" s="423"/>
      <c r="G31" s="423"/>
      <c r="H31" s="423"/>
      <c r="I31" s="423"/>
      <c r="J31" s="423"/>
      <c r="K31" s="423"/>
      <c r="L31" s="269"/>
      <c r="M31" s="269"/>
      <c r="N31" s="269"/>
      <c r="O31" s="419"/>
    </row>
    <row r="32" spans="1:15" ht="18.75" customHeight="1">
      <c r="A32" s="280"/>
      <c r="B32" s="723" t="s">
        <v>355</v>
      </c>
      <c r="C32" s="724"/>
      <c r="D32" s="724"/>
      <c r="E32" s="724"/>
      <c r="F32" s="724"/>
      <c r="G32" s="724"/>
      <c r="H32" s="724"/>
      <c r="I32" s="724"/>
      <c r="J32" s="724"/>
      <c r="K32" s="724"/>
      <c r="L32" s="724"/>
      <c r="M32" s="724"/>
      <c r="N32" s="724"/>
      <c r="O32" s="419"/>
    </row>
    <row r="33" spans="1:15" ht="13.5" thickBot="1">
      <c r="A33" s="280"/>
      <c r="B33" s="423"/>
      <c r="C33" s="423"/>
      <c r="D33" s="423"/>
      <c r="E33" s="423"/>
      <c r="F33" s="423"/>
      <c r="G33" s="423"/>
      <c r="H33" s="423"/>
      <c r="I33" s="423"/>
      <c r="J33" s="423"/>
      <c r="K33" s="423"/>
      <c r="L33" s="269"/>
      <c r="M33" s="269"/>
      <c r="N33" s="269"/>
      <c r="O33" s="419"/>
    </row>
    <row r="34" spans="1:15" ht="19.5" customHeight="1">
      <c r="A34" s="280"/>
      <c r="B34" s="731" t="s">
        <v>352</v>
      </c>
      <c r="C34" s="732"/>
      <c r="D34" s="732"/>
      <c r="E34" s="732"/>
      <c r="F34" s="732"/>
      <c r="G34" s="732"/>
      <c r="H34" s="732"/>
      <c r="I34" s="732"/>
      <c r="J34" s="732"/>
      <c r="K34" s="732"/>
      <c r="L34" s="732"/>
      <c r="M34" s="733"/>
      <c r="N34" s="269"/>
      <c r="O34" s="419"/>
    </row>
    <row r="35" spans="1:15" ht="19.5" customHeight="1">
      <c r="A35" s="280"/>
      <c r="B35" s="701">
        <v>5</v>
      </c>
      <c r="C35" s="725" t="s">
        <v>409</v>
      </c>
      <c r="D35" s="726"/>
      <c r="E35" s="726"/>
      <c r="F35" s="726"/>
      <c r="G35" s="726"/>
      <c r="H35" s="726"/>
      <c r="I35" s="726"/>
      <c r="J35" s="726"/>
      <c r="K35" s="726"/>
      <c r="L35" s="726"/>
      <c r="M35" s="727"/>
      <c r="N35" s="269"/>
      <c r="O35" s="419"/>
    </row>
    <row r="36" spans="1:15" ht="19.5" customHeight="1">
      <c r="A36" s="280"/>
      <c r="B36" s="701">
        <v>4</v>
      </c>
      <c r="C36" s="725" t="s">
        <v>405</v>
      </c>
      <c r="D36" s="726"/>
      <c r="E36" s="726"/>
      <c r="F36" s="726"/>
      <c r="G36" s="726"/>
      <c r="H36" s="726"/>
      <c r="I36" s="726"/>
      <c r="J36" s="726"/>
      <c r="K36" s="726"/>
      <c r="L36" s="726"/>
      <c r="M36" s="727"/>
      <c r="N36" s="269"/>
      <c r="O36" s="419"/>
    </row>
    <row r="37" spans="1:15" ht="19.5" customHeight="1">
      <c r="A37" s="280"/>
      <c r="B37" s="701">
        <v>3</v>
      </c>
      <c r="C37" s="725" t="s">
        <v>410</v>
      </c>
      <c r="D37" s="726"/>
      <c r="E37" s="726"/>
      <c r="F37" s="726"/>
      <c r="G37" s="726"/>
      <c r="H37" s="726"/>
      <c r="I37" s="726"/>
      <c r="J37" s="726"/>
      <c r="K37" s="726"/>
      <c r="L37" s="726"/>
      <c r="M37" s="727"/>
      <c r="N37" s="269"/>
      <c r="O37" s="419"/>
    </row>
    <row r="38" spans="1:15" ht="19.5" customHeight="1">
      <c r="A38" s="280"/>
      <c r="B38" s="701">
        <v>2</v>
      </c>
      <c r="C38" s="725" t="s">
        <v>405</v>
      </c>
      <c r="D38" s="726"/>
      <c r="E38" s="726"/>
      <c r="F38" s="726"/>
      <c r="G38" s="726"/>
      <c r="H38" s="726"/>
      <c r="I38" s="726"/>
      <c r="J38" s="726"/>
      <c r="K38" s="726"/>
      <c r="L38" s="726"/>
      <c r="M38" s="727"/>
      <c r="N38" s="269"/>
      <c r="O38" s="419"/>
    </row>
    <row r="39" spans="1:15" ht="19.5" customHeight="1">
      <c r="A39" s="280"/>
      <c r="B39" s="701">
        <v>1</v>
      </c>
      <c r="C39" s="725" t="s">
        <v>408</v>
      </c>
      <c r="D39" s="726"/>
      <c r="E39" s="726"/>
      <c r="F39" s="726"/>
      <c r="G39" s="726"/>
      <c r="H39" s="726"/>
      <c r="I39" s="726"/>
      <c r="J39" s="726"/>
      <c r="K39" s="726"/>
      <c r="L39" s="726"/>
      <c r="M39" s="727"/>
      <c r="N39" s="269"/>
      <c r="O39" s="419"/>
    </row>
    <row r="40" spans="1:15" ht="19.5" customHeight="1">
      <c r="A40" s="280"/>
      <c r="B40" s="701">
        <v>0</v>
      </c>
      <c r="C40" s="725" t="s">
        <v>424</v>
      </c>
      <c r="D40" s="726"/>
      <c r="E40" s="726"/>
      <c r="F40" s="726"/>
      <c r="G40" s="726"/>
      <c r="H40" s="726"/>
      <c r="I40" s="726"/>
      <c r="J40" s="726"/>
      <c r="K40" s="726"/>
      <c r="L40" s="726"/>
      <c r="M40" s="727"/>
      <c r="N40" s="269"/>
      <c r="O40" s="419"/>
    </row>
    <row r="41" spans="1:15" ht="35.25" customHeight="1" thickBot="1">
      <c r="A41" s="280"/>
      <c r="B41" s="702" t="s">
        <v>351</v>
      </c>
      <c r="C41" s="728" t="s">
        <v>354</v>
      </c>
      <c r="D41" s="729"/>
      <c r="E41" s="729"/>
      <c r="F41" s="729"/>
      <c r="G41" s="729"/>
      <c r="H41" s="729"/>
      <c r="I41" s="729"/>
      <c r="J41" s="729"/>
      <c r="K41" s="729"/>
      <c r="L41" s="729"/>
      <c r="M41" s="730"/>
      <c r="N41" s="269"/>
      <c r="O41" s="419"/>
    </row>
    <row r="42" spans="1:15" ht="12.75">
      <c r="A42" s="280"/>
      <c r="B42" s="269"/>
      <c r="C42" s="269"/>
      <c r="D42" s="269"/>
      <c r="E42" s="269"/>
      <c r="F42" s="269"/>
      <c r="G42" s="269"/>
      <c r="H42" s="269"/>
      <c r="I42" s="269"/>
      <c r="J42" s="269"/>
      <c r="K42" s="269"/>
      <c r="L42" s="269"/>
      <c r="M42" s="269"/>
      <c r="N42" s="269"/>
      <c r="O42" s="419"/>
    </row>
    <row r="43" spans="1:15" ht="15.75" customHeight="1">
      <c r="A43" s="280"/>
      <c r="B43" s="269"/>
      <c r="C43" s="269"/>
      <c r="D43" s="269"/>
      <c r="E43" s="269"/>
      <c r="F43" s="269"/>
      <c r="G43" s="269"/>
      <c r="H43" s="269"/>
      <c r="I43" s="269"/>
      <c r="J43" s="269"/>
      <c r="K43" s="269"/>
      <c r="L43" s="418"/>
      <c r="M43" s="418"/>
      <c r="N43" s="269"/>
      <c r="O43" s="419"/>
    </row>
    <row r="44" spans="1:15" ht="12.75">
      <c r="A44" s="280"/>
      <c r="B44" s="609"/>
      <c r="C44" s="609"/>
      <c r="D44" s="609"/>
      <c r="E44" s="609"/>
      <c r="F44" s="609"/>
      <c r="G44" s="609"/>
      <c r="H44" s="609"/>
      <c r="I44" s="609"/>
      <c r="J44" s="609"/>
      <c r="K44" s="609"/>
      <c r="L44" s="609"/>
      <c r="M44" s="609"/>
      <c r="N44" s="609"/>
      <c r="O44" s="419"/>
    </row>
    <row r="45" spans="1:15" ht="27.75">
      <c r="A45" s="280"/>
      <c r="B45" s="715" t="s">
        <v>375</v>
      </c>
      <c r="C45" s="715"/>
      <c r="D45" s="715"/>
      <c r="E45" s="715"/>
      <c r="F45" s="715"/>
      <c r="G45" s="715"/>
      <c r="H45" s="715"/>
      <c r="I45" s="715"/>
      <c r="J45" s="715"/>
      <c r="K45" s="715"/>
      <c r="L45" s="715"/>
      <c r="M45" s="715"/>
      <c r="N45" s="715"/>
      <c r="O45" s="359"/>
    </row>
    <row r="46" spans="1:15" ht="15">
      <c r="A46" s="280"/>
      <c r="B46" s="716" t="s">
        <v>404</v>
      </c>
      <c r="C46" s="716"/>
      <c r="D46" s="716"/>
      <c r="E46" s="716"/>
      <c r="F46" s="716"/>
      <c r="G46" s="716"/>
      <c r="H46" s="716"/>
      <c r="I46" s="716"/>
      <c r="J46" s="716"/>
      <c r="K46" s="716"/>
      <c r="L46" s="716"/>
      <c r="M46" s="716"/>
      <c r="N46" s="716"/>
      <c r="O46" s="359"/>
    </row>
    <row r="47" spans="1:15" ht="12.75">
      <c r="A47" s="280"/>
      <c r="B47" s="609"/>
      <c r="C47" s="609"/>
      <c r="D47" s="609"/>
      <c r="E47" s="609"/>
      <c r="F47" s="609"/>
      <c r="G47" s="609"/>
      <c r="H47" s="609"/>
      <c r="I47" s="609"/>
      <c r="J47" s="609"/>
      <c r="K47" s="609"/>
      <c r="L47" s="609"/>
      <c r="M47" s="609"/>
      <c r="N47" s="609"/>
      <c r="O47" s="359"/>
    </row>
    <row r="48" spans="1:15" ht="13.5" thickBot="1">
      <c r="A48" s="424"/>
      <c r="B48" s="296"/>
      <c r="C48" s="296"/>
      <c r="D48" s="296"/>
      <c r="E48" s="296"/>
      <c r="F48" s="296"/>
      <c r="G48" s="296"/>
      <c r="H48" s="296"/>
      <c r="I48" s="296"/>
      <c r="J48" s="296"/>
      <c r="K48" s="296"/>
      <c r="L48" s="296"/>
      <c r="M48" s="296"/>
      <c r="N48" s="296"/>
      <c r="O48" s="425"/>
    </row>
    <row r="49" ht="13.5" thickTop="1"/>
    <row r="86" ht="18" customHeight="1"/>
  </sheetData>
  <sheetProtection/>
  <mergeCells count="19">
    <mergeCell ref="B32:N32"/>
    <mergeCell ref="C38:M38"/>
    <mergeCell ref="C39:M39"/>
    <mergeCell ref="C40:M40"/>
    <mergeCell ref="C41:M41"/>
    <mergeCell ref="C35:M35"/>
    <mergeCell ref="C36:M36"/>
    <mergeCell ref="C37:M37"/>
    <mergeCell ref="B34:M34"/>
    <mergeCell ref="A1:O2"/>
    <mergeCell ref="B45:N45"/>
    <mergeCell ref="B46:N46"/>
    <mergeCell ref="B6:N6"/>
    <mergeCell ref="B14:K14"/>
    <mergeCell ref="B20:K20"/>
    <mergeCell ref="B4:N4"/>
    <mergeCell ref="B7:N7"/>
    <mergeCell ref="B9:K9"/>
    <mergeCell ref="B26:K26"/>
  </mergeCells>
  <hyperlinks>
    <hyperlink ref="B46" r:id="rId1" display="http://supplierportal.regalbeloit.com/"/>
    <hyperlink ref="B46:N46" r:id="rId2" display="http://www.allegion.com/suppliers"/>
  </hyperlinks>
  <printOptions/>
  <pageMargins left="0.75" right="0.75" top="1" bottom="1" header="0.5" footer="0.5"/>
  <pageSetup fitToHeight="1" fitToWidth="1" horizontalDpi="600" verticalDpi="600" orientation="landscape" paperSize="9" scale="67" r:id="rId5"/>
  <headerFooter alignWithMargins="0">
    <oddFooter>&amp;L&amp;D&amp;R&amp;P of &amp;N</oddFooter>
  </headerFooter>
  <drawing r:id="rId4"/>
  <legacyDrawing r:id="rId3"/>
</worksheet>
</file>

<file path=xl/worksheets/sheet10.xml><?xml version="1.0" encoding="utf-8"?>
<worksheet xmlns="http://schemas.openxmlformats.org/spreadsheetml/2006/main" xmlns:r="http://schemas.openxmlformats.org/officeDocument/2006/relationships">
  <sheetPr codeName="Sheet5">
    <tabColor theme="7" tint="0.39998000860214233"/>
    <pageSetUpPr fitToPage="1"/>
  </sheetPr>
  <dimension ref="A1:I64"/>
  <sheetViews>
    <sheetView showGridLines="0" zoomScale="110" zoomScaleNormal="110" zoomScalePageLayoutView="0" workbookViewId="0" topLeftCell="A1">
      <pane ySplit="3" topLeftCell="A5" activePane="bottomLeft" state="frozen"/>
      <selection pane="topLeft" activeCell="A1" sqref="A1:O2"/>
      <selection pane="bottomLeft" activeCell="B13" sqref="B13"/>
    </sheetView>
  </sheetViews>
  <sheetFormatPr defaultColWidth="9.140625" defaultRowHeight="12.75"/>
  <cols>
    <col min="1" max="1" width="8.7109375" style="189" customWidth="1"/>
    <col min="2" max="2" width="80.7109375" style="178" customWidth="1"/>
    <col min="3" max="8" width="8.7109375" style="10" customWidth="1"/>
    <col min="9" max="9" width="9.140625" style="10" hidden="1" customWidth="1"/>
    <col min="10" max="16384" width="9.140625" style="10" customWidth="1"/>
  </cols>
  <sheetData>
    <row r="1" spans="1:8" ht="13.5" thickTop="1">
      <c r="A1" s="626"/>
      <c r="B1" s="627"/>
      <c r="C1" s="627"/>
      <c r="D1" s="627"/>
      <c r="E1" s="627"/>
      <c r="F1" s="627"/>
      <c r="G1" s="627"/>
      <c r="H1" s="628"/>
    </row>
    <row r="2" spans="1:8" ht="15">
      <c r="A2" s="629">
        <f>'A.Quality'!A2</f>
        <v>0</v>
      </c>
      <c r="B2" s="630"/>
      <c r="C2" s="630"/>
      <c r="D2" s="630"/>
      <c r="E2" s="630"/>
      <c r="F2" s="630"/>
      <c r="G2" s="630"/>
      <c r="H2" s="631"/>
    </row>
    <row r="3" spans="1:8" ht="12.75">
      <c r="A3" s="632">
        <f>'A.Quality'!A3</f>
        <v>0</v>
      </c>
      <c r="B3" s="630"/>
      <c r="C3" s="630"/>
      <c r="D3" s="630"/>
      <c r="E3" s="630"/>
      <c r="F3" s="630"/>
      <c r="G3" s="630"/>
      <c r="H3" s="631"/>
    </row>
    <row r="4" spans="1:8" s="12" customFormat="1" ht="21.75" customHeight="1">
      <c r="A4" s="652" t="s">
        <v>62</v>
      </c>
      <c r="B4" s="653"/>
      <c r="C4" s="654"/>
      <c r="D4" s="655"/>
      <c r="E4" s="655"/>
      <c r="F4" s="655"/>
      <c r="G4" s="655"/>
      <c r="H4" s="656"/>
    </row>
    <row r="5" spans="1:8" ht="7.5" customHeight="1">
      <c r="A5" s="154"/>
      <c r="B5" s="55"/>
      <c r="C5" s="401"/>
      <c r="D5" s="157"/>
      <c r="E5" s="157"/>
      <c r="F5" s="157"/>
      <c r="G5" s="157"/>
      <c r="H5" s="412"/>
    </row>
    <row r="6" spans="1:8" ht="12.75">
      <c r="A6" s="657" t="s">
        <v>259</v>
      </c>
      <c r="B6" s="647"/>
      <c r="C6" s="640">
        <f>OSA!B21</f>
        <v>0</v>
      </c>
      <c r="D6" s="640"/>
      <c r="E6" s="640"/>
      <c r="F6" s="640" t="s">
        <v>389</v>
      </c>
      <c r="G6" s="658"/>
      <c r="H6" s="665"/>
    </row>
    <row r="7" spans="1:8" ht="12.75">
      <c r="A7" s="657"/>
      <c r="B7" s="647"/>
      <c r="C7" s="640" t="s">
        <v>151</v>
      </c>
      <c r="D7" s="640"/>
      <c r="E7" s="640"/>
      <c r="F7" s="640" t="s">
        <v>151</v>
      </c>
      <c r="G7" s="658"/>
      <c r="H7" s="665"/>
    </row>
    <row r="8" spans="1:8" ht="12.75">
      <c r="A8" s="154"/>
      <c r="B8" s="55"/>
      <c r="C8" s="83"/>
      <c r="D8" s="85"/>
      <c r="E8" s="85"/>
      <c r="F8" s="85"/>
      <c r="G8" s="85"/>
      <c r="H8" s="86"/>
    </row>
    <row r="9" spans="1:8" ht="36">
      <c r="A9" s="76" t="s">
        <v>37</v>
      </c>
      <c r="B9" s="159" t="s">
        <v>258</v>
      </c>
      <c r="C9" s="43">
        <v>0</v>
      </c>
      <c r="D9" s="85"/>
      <c r="E9" s="85"/>
      <c r="F9" s="43">
        <v>0</v>
      </c>
      <c r="G9" s="85"/>
      <c r="H9" s="86"/>
    </row>
    <row r="10" spans="1:9" ht="12.75">
      <c r="A10" s="76"/>
      <c r="B10" s="458"/>
      <c r="C10" s="83"/>
      <c r="D10" s="85"/>
      <c r="E10" s="85"/>
      <c r="F10" s="83"/>
      <c r="G10" s="85"/>
      <c r="H10" s="86"/>
      <c r="I10" s="10">
        <f>Scoring!C5</f>
        <v>0</v>
      </c>
    </row>
    <row r="11" spans="1:9" ht="36">
      <c r="A11" s="76" t="s">
        <v>36</v>
      </c>
      <c r="B11" s="159" t="s">
        <v>215</v>
      </c>
      <c r="C11" s="43">
        <v>0</v>
      </c>
      <c r="D11" s="85"/>
      <c r="E11" s="85"/>
      <c r="F11" s="43">
        <v>0</v>
      </c>
      <c r="G11" s="85"/>
      <c r="H11" s="86"/>
      <c r="I11" s="10">
        <f>Scoring!C7</f>
        <v>1</v>
      </c>
    </row>
    <row r="12" spans="1:9" s="11" customFormat="1" ht="12.75">
      <c r="A12" s="76"/>
      <c r="B12" s="458"/>
      <c r="C12" s="83"/>
      <c r="D12" s="85"/>
      <c r="E12" s="85"/>
      <c r="F12" s="83"/>
      <c r="G12" s="85"/>
      <c r="H12" s="86"/>
      <c r="I12" s="10">
        <f>Scoring!C9</f>
        <v>2</v>
      </c>
    </row>
    <row r="13" spans="1:9" ht="48">
      <c r="A13" s="76" t="s">
        <v>196</v>
      </c>
      <c r="B13" s="159" t="s">
        <v>280</v>
      </c>
      <c r="C13" s="43">
        <v>0</v>
      </c>
      <c r="D13" s="85"/>
      <c r="E13" s="85"/>
      <c r="F13" s="43">
        <v>0</v>
      </c>
      <c r="G13" s="85"/>
      <c r="H13" s="86"/>
      <c r="I13" s="10">
        <f>Scoring!C11</f>
        <v>3</v>
      </c>
    </row>
    <row r="14" spans="1:9" ht="12.75">
      <c r="A14" s="308"/>
      <c r="B14" s="458"/>
      <c r="C14" s="83"/>
      <c r="D14" s="85"/>
      <c r="E14" s="85"/>
      <c r="F14" s="83"/>
      <c r="G14" s="85"/>
      <c r="H14" s="86"/>
      <c r="I14" s="10">
        <f>Scoring!C13</f>
        <v>4</v>
      </c>
    </row>
    <row r="15" spans="1:9" ht="12.75">
      <c r="A15" s="308"/>
      <c r="B15" s="307" t="s">
        <v>93</v>
      </c>
      <c r="C15" s="68" t="s">
        <v>139</v>
      </c>
      <c r="D15" s="68" t="s">
        <v>136</v>
      </c>
      <c r="E15" s="68" t="s">
        <v>150</v>
      </c>
      <c r="F15" s="472" t="s">
        <v>139</v>
      </c>
      <c r="G15" s="68" t="s">
        <v>136</v>
      </c>
      <c r="H15" s="148" t="s">
        <v>150</v>
      </c>
      <c r="I15" s="399">
        <v>5</v>
      </c>
    </row>
    <row r="16" spans="1:9" ht="12.75">
      <c r="A16" s="320"/>
      <c r="B16" s="464"/>
      <c r="C16" s="84">
        <f>SUM(C8:C14)</f>
        <v>0</v>
      </c>
      <c r="D16" s="84">
        <f>COUNT(C8:C14)*5</f>
        <v>15</v>
      </c>
      <c r="E16" s="43">
        <f>IF(AND(C9="na",C11="na",C13="na"),"NA",MIN(C9:C13))</f>
        <v>0</v>
      </c>
      <c r="F16" s="477">
        <f>SUM(F8:F14)</f>
        <v>0</v>
      </c>
      <c r="G16" s="84">
        <f>COUNT(F8:F14)*5</f>
        <v>15</v>
      </c>
      <c r="H16" s="88">
        <f>IF(AND(F9="na",F11="na",F13="na"),"NA",MIN(F9:F13))</f>
        <v>0</v>
      </c>
      <c r="I16" s="399" t="s">
        <v>154</v>
      </c>
    </row>
    <row r="17" spans="1:8" ht="12.75">
      <c r="A17" s="308"/>
      <c r="B17" s="85"/>
      <c r="C17" s="83"/>
      <c r="D17" s="85"/>
      <c r="E17" s="85"/>
      <c r="F17" s="85"/>
      <c r="G17" s="85"/>
      <c r="H17" s="87"/>
    </row>
    <row r="18" spans="1:8" s="11" customFormat="1" ht="12.75">
      <c r="A18" s="657" t="s">
        <v>68</v>
      </c>
      <c r="B18" s="647"/>
      <c r="C18" s="660"/>
      <c r="D18" s="658"/>
      <c r="E18" s="658"/>
      <c r="F18" s="658"/>
      <c r="G18" s="658"/>
      <c r="H18" s="659"/>
    </row>
    <row r="19" spans="1:8" ht="12.75">
      <c r="A19" s="154"/>
      <c r="B19" s="55"/>
      <c r="C19" s="83"/>
      <c r="D19" s="85"/>
      <c r="E19" s="85"/>
      <c r="F19" s="85"/>
      <c r="G19" s="85"/>
      <c r="H19" s="86"/>
    </row>
    <row r="20" spans="1:8" ht="48">
      <c r="A20" s="76" t="s">
        <v>35</v>
      </c>
      <c r="B20" s="159" t="s">
        <v>197</v>
      </c>
      <c r="C20" s="43">
        <v>0</v>
      </c>
      <c r="D20" s="85"/>
      <c r="E20" s="85"/>
      <c r="F20" s="43">
        <v>0</v>
      </c>
      <c r="G20" s="85"/>
      <c r="H20" s="86"/>
    </row>
    <row r="21" spans="1:8" ht="12.75">
      <c r="A21" s="76"/>
      <c r="B21" s="461"/>
      <c r="C21" s="83"/>
      <c r="D21" s="85"/>
      <c r="E21" s="85"/>
      <c r="F21" s="83"/>
      <c r="G21" s="85"/>
      <c r="H21" s="86"/>
    </row>
    <row r="22" spans="1:8" ht="72">
      <c r="A22" s="76" t="s">
        <v>198</v>
      </c>
      <c r="B22" s="159" t="s">
        <v>326</v>
      </c>
      <c r="C22" s="43">
        <v>0</v>
      </c>
      <c r="D22" s="85"/>
      <c r="E22" s="85"/>
      <c r="F22" s="43">
        <v>0</v>
      </c>
      <c r="G22" s="85"/>
      <c r="H22" s="86"/>
    </row>
    <row r="23" spans="1:8" ht="12.75">
      <c r="A23" s="149"/>
      <c r="B23" s="461"/>
      <c r="C23" s="83"/>
      <c r="D23" s="85"/>
      <c r="E23" s="85"/>
      <c r="F23" s="83"/>
      <c r="G23" s="85"/>
      <c r="H23" s="86"/>
    </row>
    <row r="24" spans="1:8" ht="12.75">
      <c r="A24" s="306"/>
      <c r="B24" s="321"/>
      <c r="C24" s="83"/>
      <c r="D24" s="85"/>
      <c r="E24" s="85"/>
      <c r="F24" s="83"/>
      <c r="G24" s="85"/>
      <c r="H24" s="86"/>
    </row>
    <row r="25" spans="1:8" ht="12.75">
      <c r="A25" s="308"/>
      <c r="B25" s="307" t="s">
        <v>94</v>
      </c>
      <c r="C25" s="68" t="s">
        <v>139</v>
      </c>
      <c r="D25" s="68" t="s">
        <v>136</v>
      </c>
      <c r="E25" s="68" t="s">
        <v>150</v>
      </c>
      <c r="F25" s="472" t="s">
        <v>139</v>
      </c>
      <c r="G25" s="68" t="s">
        <v>136</v>
      </c>
      <c r="H25" s="148" t="s">
        <v>150</v>
      </c>
    </row>
    <row r="26" spans="1:8" ht="12.75">
      <c r="A26" s="320"/>
      <c r="B26" s="465"/>
      <c r="C26" s="84">
        <f>SUM(C19:C24)</f>
        <v>0</v>
      </c>
      <c r="D26" s="84">
        <f>COUNT(C19:C24)*5</f>
        <v>10</v>
      </c>
      <c r="E26" s="43">
        <f>IF(AND(C20="na",C22="na"),"NA",MIN(C20:C22))</f>
        <v>0</v>
      </c>
      <c r="F26" s="477">
        <f>SUM(F19:F24)</f>
        <v>0</v>
      </c>
      <c r="G26" s="84">
        <f>COUNT(F19:F24)*5</f>
        <v>10</v>
      </c>
      <c r="H26" s="88">
        <f>IF(AND(F20="na",F22="na"),"NA",MIN(F20:F22))</f>
        <v>0</v>
      </c>
    </row>
    <row r="27" spans="1:8" ht="12.75">
      <c r="A27" s="308"/>
      <c r="B27" s="85"/>
      <c r="C27" s="83"/>
      <c r="D27" s="85"/>
      <c r="E27" s="85"/>
      <c r="F27" s="85"/>
      <c r="G27" s="85"/>
      <c r="H27" s="87"/>
    </row>
    <row r="28" spans="1:8" ht="12.75">
      <c r="A28" s="657" t="s">
        <v>260</v>
      </c>
      <c r="B28" s="647"/>
      <c r="C28" s="660"/>
      <c r="D28" s="658"/>
      <c r="E28" s="658"/>
      <c r="F28" s="658"/>
      <c r="G28" s="658"/>
      <c r="H28" s="665"/>
    </row>
    <row r="29" spans="1:8" ht="12.75">
      <c r="A29" s="158"/>
      <c r="B29" s="55"/>
      <c r="C29" s="83"/>
      <c r="D29" s="85"/>
      <c r="E29" s="85"/>
      <c r="F29" s="85"/>
      <c r="G29" s="85"/>
      <c r="H29" s="86"/>
    </row>
    <row r="30" spans="1:8" ht="24">
      <c r="A30" s="76" t="s">
        <v>34</v>
      </c>
      <c r="B30" s="159" t="s">
        <v>265</v>
      </c>
      <c r="C30" s="43">
        <v>0</v>
      </c>
      <c r="D30" s="85"/>
      <c r="E30" s="85"/>
      <c r="F30" s="43">
        <v>0</v>
      </c>
      <c r="G30" s="85"/>
      <c r="H30" s="86"/>
    </row>
    <row r="31" spans="1:8" ht="12.75">
      <c r="A31" s="76"/>
      <c r="B31" s="458"/>
      <c r="C31" s="83"/>
      <c r="D31" s="85"/>
      <c r="E31" s="85"/>
      <c r="F31" s="83"/>
      <c r="G31" s="85"/>
      <c r="H31" s="86"/>
    </row>
    <row r="32" spans="1:8" ht="41.25" customHeight="1">
      <c r="A32" s="76" t="s">
        <v>33</v>
      </c>
      <c r="B32" s="159" t="s">
        <v>199</v>
      </c>
      <c r="C32" s="43">
        <v>0</v>
      </c>
      <c r="D32" s="85"/>
      <c r="E32" s="85"/>
      <c r="F32" s="43">
        <v>0</v>
      </c>
      <c r="G32" s="85"/>
      <c r="H32" s="86"/>
    </row>
    <row r="33" spans="1:8" ht="12.75">
      <c r="A33" s="76"/>
      <c r="B33" s="458"/>
      <c r="C33" s="83"/>
      <c r="D33" s="85"/>
      <c r="E33" s="85"/>
      <c r="F33" s="83"/>
      <c r="G33" s="85"/>
      <c r="H33" s="86"/>
    </row>
    <row r="34" spans="1:8" ht="24">
      <c r="A34" s="76" t="s">
        <v>32</v>
      </c>
      <c r="B34" s="159" t="s">
        <v>216</v>
      </c>
      <c r="C34" s="43">
        <v>0</v>
      </c>
      <c r="D34" s="85"/>
      <c r="E34" s="85"/>
      <c r="F34" s="43">
        <v>0</v>
      </c>
      <c r="G34" s="85"/>
      <c r="H34" s="86"/>
    </row>
    <row r="35" spans="1:8" ht="12.75">
      <c r="A35" s="76"/>
      <c r="B35" s="458"/>
      <c r="C35" s="85"/>
      <c r="D35" s="85"/>
      <c r="E35" s="85"/>
      <c r="F35" s="85"/>
      <c r="G35" s="85"/>
      <c r="H35" s="86"/>
    </row>
    <row r="36" spans="1:8" ht="12.75">
      <c r="A36" s="76" t="s">
        <v>27</v>
      </c>
      <c r="B36" s="159" t="s">
        <v>217</v>
      </c>
      <c r="C36" s="43">
        <v>0</v>
      </c>
      <c r="D36" s="85"/>
      <c r="E36" s="85"/>
      <c r="F36" s="43">
        <v>0</v>
      </c>
      <c r="G36" s="85"/>
      <c r="H36" s="86"/>
    </row>
    <row r="37" spans="1:8" ht="12.75">
      <c r="A37" s="76"/>
      <c r="B37" s="458"/>
      <c r="C37" s="83"/>
      <c r="D37" s="85"/>
      <c r="E37" s="85"/>
      <c r="F37" s="83"/>
      <c r="G37" s="85"/>
      <c r="H37" s="86"/>
    </row>
    <row r="38" spans="1:8" s="11" customFormat="1" ht="24">
      <c r="A38" s="76" t="s">
        <v>28</v>
      </c>
      <c r="B38" s="159" t="s">
        <v>200</v>
      </c>
      <c r="C38" s="43">
        <v>0</v>
      </c>
      <c r="D38" s="85"/>
      <c r="E38" s="85"/>
      <c r="F38" s="43">
        <v>0</v>
      </c>
      <c r="G38" s="85"/>
      <c r="H38" s="86"/>
    </row>
    <row r="39" spans="1:8" ht="12.75">
      <c r="A39" s="76"/>
      <c r="B39" s="458"/>
      <c r="C39" s="83"/>
      <c r="D39" s="85"/>
      <c r="E39" s="85"/>
      <c r="F39" s="83"/>
      <c r="G39" s="85"/>
      <c r="H39" s="86"/>
    </row>
    <row r="40" spans="1:8" ht="24">
      <c r="A40" s="76" t="s">
        <v>29</v>
      </c>
      <c r="B40" s="159" t="s">
        <v>271</v>
      </c>
      <c r="C40" s="43">
        <v>0</v>
      </c>
      <c r="D40" s="85"/>
      <c r="E40" s="85"/>
      <c r="F40" s="43">
        <v>0</v>
      </c>
      <c r="G40" s="85"/>
      <c r="H40" s="86"/>
    </row>
    <row r="41" spans="1:8" ht="12.75">
      <c r="A41" s="76"/>
      <c r="B41" s="458"/>
      <c r="C41" s="83"/>
      <c r="D41" s="85"/>
      <c r="E41" s="85"/>
      <c r="F41" s="83"/>
      <c r="G41" s="85"/>
      <c r="H41" s="86"/>
    </row>
    <row r="42" spans="1:8" ht="36">
      <c r="A42" s="76" t="s">
        <v>30</v>
      </c>
      <c r="B42" s="159" t="s">
        <v>201</v>
      </c>
      <c r="C42" s="43">
        <v>0</v>
      </c>
      <c r="D42" s="85"/>
      <c r="E42" s="85"/>
      <c r="F42" s="43">
        <v>0</v>
      </c>
      <c r="G42" s="85"/>
      <c r="H42" s="86"/>
    </row>
    <row r="43" spans="1:8" ht="12.75">
      <c r="A43" s="76"/>
      <c r="B43" s="458"/>
      <c r="C43" s="83"/>
      <c r="D43" s="85"/>
      <c r="E43" s="85"/>
      <c r="F43" s="83"/>
      <c r="G43" s="85"/>
      <c r="H43" s="86"/>
    </row>
    <row r="44" spans="1:8" ht="60">
      <c r="A44" s="76" t="s">
        <v>31</v>
      </c>
      <c r="B44" s="159" t="s">
        <v>202</v>
      </c>
      <c r="C44" s="43">
        <v>0</v>
      </c>
      <c r="D44" s="85"/>
      <c r="E44" s="85"/>
      <c r="F44" s="43">
        <v>0</v>
      </c>
      <c r="G44" s="85"/>
      <c r="H44" s="86"/>
    </row>
    <row r="45" spans="1:8" ht="12.75">
      <c r="A45" s="76"/>
      <c r="B45" s="458"/>
      <c r="C45" s="83"/>
      <c r="D45" s="85"/>
      <c r="E45" s="85"/>
      <c r="F45" s="83"/>
      <c r="G45" s="85"/>
      <c r="H45" s="86"/>
    </row>
    <row r="46" spans="1:8" ht="36">
      <c r="A46" s="76" t="s">
        <v>108</v>
      </c>
      <c r="B46" s="159" t="s">
        <v>203</v>
      </c>
      <c r="C46" s="43">
        <v>0</v>
      </c>
      <c r="D46" s="85"/>
      <c r="E46" s="85"/>
      <c r="F46" s="43">
        <v>0</v>
      </c>
      <c r="G46" s="85"/>
      <c r="H46" s="86"/>
    </row>
    <row r="47" spans="1:8" ht="12.75">
      <c r="A47" s="308"/>
      <c r="B47" s="458"/>
      <c r="C47" s="83"/>
      <c r="D47" s="85"/>
      <c r="E47" s="85"/>
      <c r="F47" s="83"/>
      <c r="G47" s="85"/>
      <c r="H47" s="481"/>
    </row>
    <row r="48" spans="1:8" ht="12.75">
      <c r="A48" s="308"/>
      <c r="B48" s="307" t="s">
        <v>92</v>
      </c>
      <c r="C48" s="68" t="s">
        <v>139</v>
      </c>
      <c r="D48" s="68" t="s">
        <v>136</v>
      </c>
      <c r="E48" s="68" t="s">
        <v>150</v>
      </c>
      <c r="F48" s="472" t="s">
        <v>139</v>
      </c>
      <c r="G48" s="68" t="s">
        <v>136</v>
      </c>
      <c r="H48" s="148" t="s">
        <v>150</v>
      </c>
    </row>
    <row r="49" spans="1:8" ht="12.75">
      <c r="A49" s="320"/>
      <c r="B49" s="464"/>
      <c r="C49" s="84">
        <f>SUM(C30:C47)</f>
        <v>0</v>
      </c>
      <c r="D49" s="84">
        <f>COUNT(C29:C47)*5</f>
        <v>45</v>
      </c>
      <c r="E49" s="43">
        <f>IF(AND(C30="na",C32="na",C34="na",C36="na",C38="na",C40="na",C42="na",C44="na",C46="na"),"NA",MIN(C30:C46))</f>
        <v>0</v>
      </c>
      <c r="F49" s="477">
        <f>SUM(F30:F47)</f>
        <v>0</v>
      </c>
      <c r="G49" s="84">
        <f>COUNT(F29:F47)*5</f>
        <v>45</v>
      </c>
      <c r="H49" s="88">
        <f>IF(AND(F30="na",F32="na",F34="na",F36="na",F38="na",F40="na",F42="na",F44="na",F46="na"),"NA",MIN(F30:F46))</f>
        <v>0</v>
      </c>
    </row>
    <row r="50" spans="1:8" ht="12.75">
      <c r="A50" s="308"/>
      <c r="B50" s="85"/>
      <c r="C50" s="83"/>
      <c r="D50" s="85"/>
      <c r="E50" s="480"/>
      <c r="F50" s="83"/>
      <c r="G50" s="85"/>
      <c r="H50" s="87"/>
    </row>
    <row r="51" spans="1:8" ht="12.75">
      <c r="A51" s="308"/>
      <c r="B51" s="85"/>
      <c r="C51" s="68" t="s">
        <v>139</v>
      </c>
      <c r="D51" s="68" t="s">
        <v>136</v>
      </c>
      <c r="E51" s="68" t="s">
        <v>150</v>
      </c>
      <c r="F51" s="472" t="s">
        <v>139</v>
      </c>
      <c r="G51" s="68" t="s">
        <v>136</v>
      </c>
      <c r="H51" s="148" t="s">
        <v>150</v>
      </c>
    </row>
    <row r="52" spans="1:8" ht="12.75">
      <c r="A52" s="308"/>
      <c r="B52" s="309" t="s">
        <v>1</v>
      </c>
      <c r="C52" s="43">
        <f>+C49+C26+C16</f>
        <v>0</v>
      </c>
      <c r="D52" s="43">
        <f>SUM(D16:D49)</f>
        <v>70</v>
      </c>
      <c r="E52" s="43">
        <f>IF(AND(E16="NA",E26="NA",E49="NA"),"NA",MIN(C20:C23,C9:C13,C30:C46))</f>
        <v>0</v>
      </c>
      <c r="F52" s="478">
        <f>+F49+F26+F16</f>
        <v>0</v>
      </c>
      <c r="G52" s="43">
        <f>SUM(G16:G49)</f>
        <v>70</v>
      </c>
      <c r="H52" s="88">
        <f>IF(AND(H16="NA",H26="NA",H49="NA"),"NA",MIN(F20:F23,F9:F13,F30:F46))</f>
        <v>0</v>
      </c>
    </row>
    <row r="53" spans="1:8" ht="12.75">
      <c r="A53" s="308"/>
      <c r="B53" s="85"/>
      <c r="C53" s="85"/>
      <c r="D53" s="85"/>
      <c r="E53" s="85"/>
      <c r="F53" s="85"/>
      <c r="G53" s="85"/>
      <c r="H53" s="576"/>
    </row>
    <row r="54" spans="1:8" ht="12.75">
      <c r="A54" s="581" t="s">
        <v>359</v>
      </c>
      <c r="B54" s="575"/>
      <c r="C54" s="19"/>
      <c r="D54" s="19"/>
      <c r="E54" s="19"/>
      <c r="F54" s="19"/>
      <c r="G54" s="19"/>
      <c r="H54" s="567"/>
    </row>
    <row r="55" spans="1:8" ht="12.75">
      <c r="A55" s="860" t="s">
        <v>352</v>
      </c>
      <c r="B55" s="860"/>
      <c r="C55" s="19"/>
      <c r="D55" s="19"/>
      <c r="E55" s="19"/>
      <c r="F55" s="19"/>
      <c r="G55" s="19"/>
      <c r="H55" s="567"/>
    </row>
    <row r="56" spans="1:8" ht="12.75">
      <c r="A56" s="703">
        <v>5</v>
      </c>
      <c r="B56" s="704" t="s">
        <v>409</v>
      </c>
      <c r="C56" s="19"/>
      <c r="D56" s="19"/>
      <c r="E56" s="19"/>
      <c r="F56" s="19"/>
      <c r="G56" s="19"/>
      <c r="H56" s="567"/>
    </row>
    <row r="57" spans="1:8" ht="12.75">
      <c r="A57" s="703">
        <v>4</v>
      </c>
      <c r="B57" s="704" t="s">
        <v>411</v>
      </c>
      <c r="C57" s="19"/>
      <c r="D57" s="19"/>
      <c r="E57" s="19"/>
      <c r="F57" s="19"/>
      <c r="G57" s="19"/>
      <c r="H57" s="567"/>
    </row>
    <row r="58" spans="1:8" ht="12.75">
      <c r="A58" s="703">
        <v>3</v>
      </c>
      <c r="B58" s="704" t="s">
        <v>410</v>
      </c>
      <c r="C58" s="19"/>
      <c r="D58" s="19"/>
      <c r="E58" s="19"/>
      <c r="F58" s="19"/>
      <c r="G58" s="19"/>
      <c r="H58" s="567"/>
    </row>
    <row r="59" spans="1:8" ht="12.75">
      <c r="A59" s="703">
        <v>2</v>
      </c>
      <c r="B59" s="704" t="s">
        <v>405</v>
      </c>
      <c r="C59" s="19"/>
      <c r="D59" s="19"/>
      <c r="E59" s="19"/>
      <c r="F59" s="19"/>
      <c r="G59" s="19"/>
      <c r="H59" s="567"/>
    </row>
    <row r="60" spans="1:8" ht="12.75">
      <c r="A60" s="703">
        <v>1</v>
      </c>
      <c r="B60" s="704" t="s">
        <v>408</v>
      </c>
      <c r="C60" s="19"/>
      <c r="D60" s="19"/>
      <c r="E60" s="19"/>
      <c r="F60" s="19"/>
      <c r="G60" s="19"/>
      <c r="H60" s="567"/>
    </row>
    <row r="61" spans="1:8" ht="12.75">
      <c r="A61" s="703">
        <v>0</v>
      </c>
      <c r="B61" s="704" t="s">
        <v>424</v>
      </c>
      <c r="C61" s="19"/>
      <c r="D61" s="19"/>
      <c r="E61" s="19"/>
      <c r="F61" s="19"/>
      <c r="G61" s="19"/>
      <c r="H61" s="567"/>
    </row>
    <row r="62" spans="1:8" ht="12.75">
      <c r="A62" s="860" t="s">
        <v>351</v>
      </c>
      <c r="B62" s="861" t="s">
        <v>354</v>
      </c>
      <c r="C62" s="19"/>
      <c r="D62" s="19"/>
      <c r="E62" s="19"/>
      <c r="F62" s="19"/>
      <c r="G62" s="19"/>
      <c r="H62" s="567"/>
    </row>
    <row r="63" spans="1:8" ht="12.75">
      <c r="A63" s="860"/>
      <c r="B63" s="861"/>
      <c r="C63" s="19"/>
      <c r="D63" s="19"/>
      <c r="E63" s="19"/>
      <c r="F63" s="19"/>
      <c r="G63" s="19"/>
      <c r="H63" s="567"/>
    </row>
    <row r="64" spans="1:8" ht="13.5" thickBot="1">
      <c r="A64" s="570"/>
      <c r="B64" s="577"/>
      <c r="C64" s="564"/>
      <c r="D64" s="564"/>
      <c r="E64" s="564"/>
      <c r="F64" s="564"/>
      <c r="G64" s="564"/>
      <c r="H64" s="568"/>
    </row>
  </sheetData>
  <sheetProtection formatCells="0"/>
  <mergeCells count="3">
    <mergeCell ref="A55:B55"/>
    <mergeCell ref="A62:A63"/>
    <mergeCell ref="B62:B63"/>
  </mergeCells>
  <conditionalFormatting sqref="E52 E49 E26 E16 C44 C42 C46 C36 C38 C34 C40 C32 C30 C20 C22 C13 C9 C11">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conditionalFormatting sqref="H16 F13 F9 F11">
    <cfRule type="cellIs" priority="7" dxfId="2" operator="lessThan" stopIfTrue="1">
      <formula>3</formula>
    </cfRule>
    <cfRule type="cellIs" priority="8" dxfId="1" operator="equal" stopIfTrue="1">
      <formula>3</formula>
    </cfRule>
    <cfRule type="cellIs" priority="9" dxfId="0" operator="greaterThan" stopIfTrue="1">
      <formula>3</formula>
    </cfRule>
  </conditionalFormatting>
  <conditionalFormatting sqref="H26 F20 F22">
    <cfRule type="cellIs" priority="4" dxfId="2" operator="lessThan" stopIfTrue="1">
      <formula>3</formula>
    </cfRule>
    <cfRule type="cellIs" priority="5" dxfId="1" operator="equal" stopIfTrue="1">
      <formula>3</formula>
    </cfRule>
    <cfRule type="cellIs" priority="6" dxfId="0" operator="greaterThan" stopIfTrue="1">
      <formula>3</formula>
    </cfRule>
  </conditionalFormatting>
  <conditionalFormatting sqref="H52 H49 F44 F42 F46 F36 F38 F34 F40 F32 F30">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dataValidations count="1">
    <dataValidation type="list" allowBlank="1" showInputMessage="1" showErrorMessage="1" error="Invalid Entry! Use allowed scoring only!" sqref="C46 F30 F44 F42 F40 F38 F36 F34 F32 F46 F20 F22 F9 F11 F13 C9 C11 C13 C20 C22 C30 C44 C42 C40 C38 C36 C34 C32">
      <formula1>$I$10:$I$16</formula1>
    </dataValidation>
  </dataValidations>
  <hyperlinks>
    <hyperlink ref="B15" location="'Material Systems Action Plans'!A9" display="'Material Systems Action Plans'!A9"/>
    <hyperlink ref="B25" location="'Material Systems Action Plans'!A24" display="'Material Systems Action Plans'!A24"/>
    <hyperlink ref="B48" location="'Material Systems Action Plans'!A38" display="'Material Systems Action Plans'!A38"/>
  </hyperlinks>
  <printOptions headings="1" horizontalCentered="1"/>
  <pageMargins left="0.5" right="0.5" top="0.75" bottom="0.75" header="0.5" footer="0.5"/>
  <pageSetup cellComments="atEnd" fitToHeight="1" fitToWidth="1" horizontalDpi="600" verticalDpi="600" orientation="portrait" paperSize="9" scale="63" r:id="rId4"/>
  <headerFooter alignWithMargins="0">
    <oddFooter>&amp;R&amp;A</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3">
    <tabColor theme="7" tint="0.39998000860214233"/>
    <pageSetUpPr fitToPage="1"/>
  </sheetPr>
  <dimension ref="A1:I52"/>
  <sheetViews>
    <sheetView showGridLines="0" zoomScale="110" zoomScaleNormal="110" zoomScalePageLayoutView="0" workbookViewId="0" topLeftCell="A1">
      <pane ySplit="3" topLeftCell="A4" activePane="bottomLeft" state="frozen"/>
      <selection pane="topLeft" activeCell="A1" sqref="A1:O2"/>
      <selection pane="bottomLeft" activeCell="B18" sqref="B18"/>
    </sheetView>
  </sheetViews>
  <sheetFormatPr defaultColWidth="9.140625" defaultRowHeight="12.75"/>
  <cols>
    <col min="1" max="1" width="8.7109375" style="13" customWidth="1"/>
    <col min="2" max="2" width="80.7109375" style="13" customWidth="1"/>
    <col min="3" max="8" width="8.7109375" style="13" customWidth="1"/>
    <col min="9" max="9" width="9.28125" style="13" hidden="1" customWidth="1"/>
    <col min="10" max="16384" width="9.140625" style="13" customWidth="1"/>
  </cols>
  <sheetData>
    <row r="1" spans="1:8" ht="13.5" thickTop="1">
      <c r="A1" s="667"/>
      <c r="B1" s="668"/>
      <c r="C1" s="668"/>
      <c r="D1" s="668"/>
      <c r="E1" s="668"/>
      <c r="F1" s="668"/>
      <c r="G1" s="668"/>
      <c r="H1" s="669"/>
    </row>
    <row r="2" spans="1:8" ht="15">
      <c r="A2" s="670">
        <f>'A.Quality'!A2</f>
        <v>0</v>
      </c>
      <c r="B2" s="671"/>
      <c r="C2" s="671"/>
      <c r="D2" s="671"/>
      <c r="E2" s="671"/>
      <c r="F2" s="671"/>
      <c r="G2" s="671"/>
      <c r="H2" s="672"/>
    </row>
    <row r="3" spans="1:8" ht="12.75">
      <c r="A3" s="673">
        <f>'A.Quality'!A3</f>
        <v>0</v>
      </c>
      <c r="B3" s="671"/>
      <c r="C3" s="671"/>
      <c r="D3" s="671"/>
      <c r="E3" s="671"/>
      <c r="F3" s="671"/>
      <c r="G3" s="671"/>
      <c r="H3" s="672"/>
    </row>
    <row r="4" spans="1:8" s="12" customFormat="1" ht="18">
      <c r="A4" s="674" t="s">
        <v>63</v>
      </c>
      <c r="B4" s="675"/>
      <c r="C4" s="641"/>
      <c r="D4" s="635"/>
      <c r="E4" s="635"/>
      <c r="F4" s="635"/>
      <c r="G4" s="635"/>
      <c r="H4" s="676"/>
    </row>
    <row r="5" spans="1:8" ht="18">
      <c r="A5" s="162"/>
      <c r="B5" s="123"/>
      <c r="C5" s="143"/>
      <c r="D5" s="140"/>
      <c r="E5" s="140"/>
      <c r="F5" s="140"/>
      <c r="G5" s="140"/>
      <c r="H5" s="141"/>
    </row>
    <row r="6" spans="1:8" ht="12.75">
      <c r="A6" s="657" t="s">
        <v>64</v>
      </c>
      <c r="B6" s="647"/>
      <c r="C6" s="640">
        <f>OSA!B21</f>
        <v>0</v>
      </c>
      <c r="D6" s="640"/>
      <c r="E6" s="640"/>
      <c r="F6" s="640" t="s">
        <v>389</v>
      </c>
      <c r="G6" s="658"/>
      <c r="H6" s="677"/>
    </row>
    <row r="7" spans="1:8" ht="12.75">
      <c r="A7" s="657"/>
      <c r="B7" s="647"/>
      <c r="C7" s="640" t="s">
        <v>151</v>
      </c>
      <c r="D7" s="640"/>
      <c r="E7" s="640"/>
      <c r="F7" s="640" t="s">
        <v>151</v>
      </c>
      <c r="G7" s="658"/>
      <c r="H7" s="677"/>
    </row>
    <row r="8" spans="1:8" ht="12.75">
      <c r="A8" s="158"/>
      <c r="B8" s="125"/>
      <c r="C8" s="182"/>
      <c r="D8" s="181"/>
      <c r="E8" s="181"/>
      <c r="F8" s="181"/>
      <c r="G8" s="181"/>
      <c r="H8" s="183"/>
    </row>
    <row r="9" spans="1:9" ht="26.25" customHeight="1">
      <c r="A9" s="164" t="s">
        <v>261</v>
      </c>
      <c r="B9" s="548" t="s">
        <v>325</v>
      </c>
      <c r="C9" s="43">
        <v>0</v>
      </c>
      <c r="D9" s="181"/>
      <c r="E9" s="181"/>
      <c r="F9" s="43">
        <v>0</v>
      </c>
      <c r="G9" s="181"/>
      <c r="H9" s="185"/>
      <c r="I9" s="10">
        <f>Scoring!C5</f>
        <v>0</v>
      </c>
    </row>
    <row r="10" spans="1:9" ht="12.75">
      <c r="A10" s="373"/>
      <c r="B10" s="463"/>
      <c r="C10" s="182"/>
      <c r="D10" s="181"/>
      <c r="E10" s="181"/>
      <c r="F10" s="182"/>
      <c r="G10" s="181"/>
      <c r="H10" s="185"/>
      <c r="I10" s="13">
        <v>1</v>
      </c>
    </row>
    <row r="11" spans="1:9" ht="12.75">
      <c r="A11" s="184"/>
      <c r="B11" s="307" t="s">
        <v>106</v>
      </c>
      <c r="C11" s="68" t="s">
        <v>139</v>
      </c>
      <c r="D11" s="68" t="s">
        <v>136</v>
      </c>
      <c r="E11" s="68" t="s">
        <v>150</v>
      </c>
      <c r="F11" s="472" t="s">
        <v>139</v>
      </c>
      <c r="G11" s="68" t="s">
        <v>136</v>
      </c>
      <c r="H11" s="148" t="s">
        <v>150</v>
      </c>
      <c r="I11" s="10">
        <f>Scoring!C9</f>
        <v>2</v>
      </c>
    </row>
    <row r="12" spans="1:9" s="14" customFormat="1" ht="12.75">
      <c r="A12" s="374"/>
      <c r="B12" s="464"/>
      <c r="C12" s="84">
        <f>SUM(C9:C10)</f>
        <v>0</v>
      </c>
      <c r="D12" s="84">
        <f>COUNT(C9:C9)*5</f>
        <v>5</v>
      </c>
      <c r="E12" s="43">
        <f>IF(AND(C9="NA"),"NA",MIN(C9:C9))</f>
        <v>0</v>
      </c>
      <c r="F12" s="477">
        <f>SUM(F9:F10)</f>
        <v>0</v>
      </c>
      <c r="G12" s="84">
        <f>COUNT(F9:F9)*5</f>
        <v>5</v>
      </c>
      <c r="H12" s="88">
        <f>IF(AND(F9="NA"),"NA",MIN(F9:F9))</f>
        <v>0</v>
      </c>
      <c r="I12" s="10">
        <f>Scoring!C11</f>
        <v>3</v>
      </c>
    </row>
    <row r="13" spans="1:9" ht="12.75">
      <c r="A13" s="184"/>
      <c r="B13" s="181"/>
      <c r="C13" s="182"/>
      <c r="D13" s="181"/>
      <c r="E13" s="181"/>
      <c r="F13" s="181"/>
      <c r="G13" s="181"/>
      <c r="H13" s="185"/>
      <c r="I13" s="10">
        <f>Scoring!C13</f>
        <v>4</v>
      </c>
    </row>
    <row r="14" spans="1:9" ht="12.75">
      <c r="A14" s="643" t="s">
        <v>377</v>
      </c>
      <c r="B14" s="647"/>
      <c r="C14" s="660"/>
      <c r="D14" s="658"/>
      <c r="E14" s="658"/>
      <c r="F14" s="658"/>
      <c r="G14" s="658"/>
      <c r="H14" s="665"/>
      <c r="I14" s="10">
        <f>Scoring!C15</f>
        <v>5</v>
      </c>
    </row>
    <row r="15" spans="1:9" ht="12.75">
      <c r="A15" s="150"/>
      <c r="B15" s="125"/>
      <c r="C15" s="182"/>
      <c r="D15" s="181"/>
      <c r="E15" s="181"/>
      <c r="F15" s="181"/>
      <c r="G15" s="181"/>
      <c r="H15" s="185"/>
      <c r="I15" s="10" t="str">
        <f>Scoring!C17</f>
        <v>NA</v>
      </c>
    </row>
    <row r="16" spans="1:8" ht="51">
      <c r="A16" s="163" t="s">
        <v>38</v>
      </c>
      <c r="B16" s="548" t="s">
        <v>398</v>
      </c>
      <c r="C16" s="43">
        <v>0</v>
      </c>
      <c r="D16" s="181"/>
      <c r="E16" s="181"/>
      <c r="F16" s="43">
        <v>0</v>
      </c>
      <c r="G16" s="181"/>
      <c r="H16" s="185"/>
    </row>
    <row r="17" spans="1:8" ht="12.75">
      <c r="A17" s="163"/>
      <c r="B17" s="451"/>
      <c r="C17" s="182"/>
      <c r="D17" s="181"/>
      <c r="E17" s="181"/>
      <c r="F17" s="182"/>
      <c r="G17" s="181"/>
      <c r="H17" s="185"/>
    </row>
    <row r="18" spans="1:8" ht="25.5">
      <c r="A18" s="163" t="s">
        <v>110</v>
      </c>
      <c r="B18" s="165" t="s">
        <v>176</v>
      </c>
      <c r="C18" s="43">
        <v>0</v>
      </c>
      <c r="D18" s="181"/>
      <c r="E18" s="181"/>
      <c r="F18" s="43">
        <v>0</v>
      </c>
      <c r="G18" s="181"/>
      <c r="H18" s="185"/>
    </row>
    <row r="19" spans="1:8" ht="12.75">
      <c r="A19" s="163"/>
      <c r="B19" s="451"/>
      <c r="C19" s="182"/>
      <c r="D19" s="181"/>
      <c r="E19" s="181"/>
      <c r="F19" s="182"/>
      <c r="G19" s="181"/>
      <c r="H19" s="185"/>
    </row>
    <row r="20" spans="1:8" ht="12.75">
      <c r="A20" s="163" t="s">
        <v>244</v>
      </c>
      <c r="B20" s="165" t="s">
        <v>378</v>
      </c>
      <c r="C20" s="43">
        <v>0</v>
      </c>
      <c r="D20" s="181"/>
      <c r="E20" s="181"/>
      <c r="F20" s="43">
        <v>0</v>
      </c>
      <c r="G20" s="181"/>
      <c r="H20" s="185"/>
    </row>
    <row r="21" spans="1:8" ht="12.75">
      <c r="A21" s="184" t="s">
        <v>2</v>
      </c>
      <c r="B21" s="467"/>
      <c r="C21" s="182"/>
      <c r="D21" s="181"/>
      <c r="E21" s="181"/>
      <c r="F21" s="182"/>
      <c r="G21" s="181"/>
      <c r="H21" s="185"/>
    </row>
    <row r="22" spans="1:8" ht="12.75">
      <c r="A22" s="184"/>
      <c r="B22" s="307" t="s">
        <v>105</v>
      </c>
      <c r="C22" s="68" t="s">
        <v>139</v>
      </c>
      <c r="D22" s="68" t="s">
        <v>136</v>
      </c>
      <c r="E22" s="68" t="s">
        <v>150</v>
      </c>
      <c r="F22" s="472" t="s">
        <v>139</v>
      </c>
      <c r="G22" s="68" t="s">
        <v>136</v>
      </c>
      <c r="H22" s="148" t="s">
        <v>150</v>
      </c>
    </row>
    <row r="23" spans="1:8" s="14" customFormat="1" ht="12.75">
      <c r="A23" s="374"/>
      <c r="B23" s="464"/>
      <c r="C23" s="84">
        <f>SUM(C16:C21)</f>
        <v>0</v>
      </c>
      <c r="D23" s="84">
        <f>COUNT(C16:C21)*5</f>
        <v>15</v>
      </c>
      <c r="E23" s="43">
        <f>IF(AND(C16="NA",C18="NA",C20="NA"),"NA",MIN(C16:C21))</f>
        <v>0</v>
      </c>
      <c r="F23" s="477">
        <f>SUM(F16:F21)</f>
        <v>0</v>
      </c>
      <c r="G23" s="84">
        <f>COUNT(F16:F21)*5</f>
        <v>15</v>
      </c>
      <c r="H23" s="88">
        <f>IF(AND(F16="NA",F18="NA",F20="NA"),"NA",MIN(F16:F21))</f>
        <v>0</v>
      </c>
    </row>
    <row r="24" spans="1:8" ht="12.75">
      <c r="A24" s="184" t="s">
        <v>0</v>
      </c>
      <c r="B24" s="181"/>
      <c r="C24" s="182"/>
      <c r="D24" s="181"/>
      <c r="E24" s="181"/>
      <c r="F24" s="181"/>
      <c r="G24" s="181"/>
      <c r="H24" s="185"/>
    </row>
    <row r="25" spans="1:8" s="15" customFormat="1" ht="12.75">
      <c r="A25" s="643" t="s">
        <v>65</v>
      </c>
      <c r="B25" s="647"/>
      <c r="C25" s="660"/>
      <c r="D25" s="658"/>
      <c r="E25" s="658"/>
      <c r="F25" s="658"/>
      <c r="G25" s="658"/>
      <c r="H25" s="665"/>
    </row>
    <row r="26" spans="1:8" s="15" customFormat="1" ht="12.75">
      <c r="A26" s="150"/>
      <c r="B26" s="125"/>
      <c r="C26" s="182"/>
      <c r="D26" s="181"/>
      <c r="E26" s="181"/>
      <c r="F26" s="181"/>
      <c r="G26" s="181"/>
      <c r="H26" s="185"/>
    </row>
    <row r="27" spans="1:8" s="15" customFormat="1" ht="12.75">
      <c r="A27" s="163" t="s">
        <v>39</v>
      </c>
      <c r="B27" s="125" t="s">
        <v>107</v>
      </c>
      <c r="C27" s="43">
        <v>0</v>
      </c>
      <c r="D27" s="181"/>
      <c r="E27" s="181"/>
      <c r="F27" s="43">
        <v>0</v>
      </c>
      <c r="G27" s="181"/>
      <c r="H27" s="185"/>
    </row>
    <row r="28" spans="1:8" s="15" customFormat="1" ht="12.75">
      <c r="A28" s="184"/>
      <c r="B28" s="468"/>
      <c r="C28" s="182"/>
      <c r="D28" s="181"/>
      <c r="E28" s="181"/>
      <c r="F28" s="182"/>
      <c r="G28" s="181"/>
      <c r="H28" s="185"/>
    </row>
    <row r="29" spans="1:9" ht="12.75">
      <c r="A29" s="184"/>
      <c r="B29" s="307" t="s">
        <v>104</v>
      </c>
      <c r="C29" s="68" t="s">
        <v>139</v>
      </c>
      <c r="D29" s="68" t="s">
        <v>136</v>
      </c>
      <c r="E29" s="68" t="s">
        <v>150</v>
      </c>
      <c r="F29" s="472" t="s">
        <v>139</v>
      </c>
      <c r="G29" s="68" t="s">
        <v>136</v>
      </c>
      <c r="H29" s="148" t="s">
        <v>150</v>
      </c>
      <c r="I29" s="16"/>
    </row>
    <row r="30" spans="1:9" s="14" customFormat="1" ht="12.75">
      <c r="A30" s="374"/>
      <c r="B30" s="465"/>
      <c r="C30" s="84">
        <f>SUM(C26:C28)</f>
        <v>0</v>
      </c>
      <c r="D30" s="84">
        <f>COUNT(C26:C28)*5</f>
        <v>5</v>
      </c>
      <c r="E30" s="43">
        <f>IF(AND(C27="na"),"NA",C27)</f>
        <v>0</v>
      </c>
      <c r="F30" s="477">
        <f>SUM(F26:F28)</f>
        <v>0</v>
      </c>
      <c r="G30" s="84">
        <f>COUNT(F26:F28)*5</f>
        <v>5</v>
      </c>
      <c r="H30" s="88">
        <f>IF(AND(F27="na"),"NA",F27)</f>
        <v>0</v>
      </c>
      <c r="I30" s="16"/>
    </row>
    <row r="31" spans="1:8" s="15" customFormat="1" ht="12.75">
      <c r="A31" s="184" t="s">
        <v>0</v>
      </c>
      <c r="B31" s="181"/>
      <c r="C31" s="181"/>
      <c r="D31" s="181"/>
      <c r="E31" s="181"/>
      <c r="F31" s="181"/>
      <c r="G31" s="181"/>
      <c r="H31" s="185"/>
    </row>
    <row r="32" spans="1:8" s="15" customFormat="1" ht="12.75">
      <c r="A32" s="643" t="s">
        <v>66</v>
      </c>
      <c r="B32" s="647"/>
      <c r="C32" s="660"/>
      <c r="D32" s="658"/>
      <c r="E32" s="658"/>
      <c r="F32" s="658"/>
      <c r="G32" s="658"/>
      <c r="H32" s="665"/>
    </row>
    <row r="33" spans="1:8" s="15" customFormat="1" ht="12.75">
      <c r="A33" s="150"/>
      <c r="B33" s="125"/>
      <c r="C33" s="182"/>
      <c r="D33" s="181"/>
      <c r="E33" s="181"/>
      <c r="F33" s="181"/>
      <c r="G33" s="181"/>
      <c r="H33" s="185"/>
    </row>
    <row r="34" spans="1:8" s="15" customFormat="1" ht="12.75">
      <c r="A34" s="163" t="s">
        <v>40</v>
      </c>
      <c r="B34" s="125" t="s">
        <v>109</v>
      </c>
      <c r="C34" s="43">
        <v>0</v>
      </c>
      <c r="D34" s="181"/>
      <c r="E34" s="181"/>
      <c r="F34" s="43">
        <v>0</v>
      </c>
      <c r="G34" s="181"/>
      <c r="H34" s="185"/>
    </row>
    <row r="35" spans="1:8" s="15" customFormat="1" ht="12.75">
      <c r="A35" s="373"/>
      <c r="B35" s="468"/>
      <c r="C35" s="182"/>
      <c r="D35" s="181"/>
      <c r="E35" s="181"/>
      <c r="F35" s="182"/>
      <c r="G35" s="181"/>
      <c r="H35" s="185"/>
    </row>
    <row r="36" spans="1:8" ht="12.75">
      <c r="A36" s="184"/>
      <c r="B36" s="307" t="s">
        <v>103</v>
      </c>
      <c r="C36" s="68" t="s">
        <v>139</v>
      </c>
      <c r="D36" s="68" t="s">
        <v>136</v>
      </c>
      <c r="E36" s="68" t="s">
        <v>150</v>
      </c>
      <c r="F36" s="472" t="s">
        <v>139</v>
      </c>
      <c r="G36" s="68" t="s">
        <v>136</v>
      </c>
      <c r="H36" s="148" t="s">
        <v>150</v>
      </c>
    </row>
    <row r="37" spans="1:8" s="14" customFormat="1" ht="12.75">
      <c r="A37" s="374"/>
      <c r="B37" s="465"/>
      <c r="C37" s="84">
        <f>SUM(C34)</f>
        <v>0</v>
      </c>
      <c r="D37" s="84">
        <f>COUNT(C34)*5</f>
        <v>5</v>
      </c>
      <c r="E37" s="43">
        <f>IF(AND(C34="na"),"NA",C34)</f>
        <v>0</v>
      </c>
      <c r="F37" s="477">
        <f>SUM(F34)</f>
        <v>0</v>
      </c>
      <c r="G37" s="84">
        <f>COUNT(F34)*5</f>
        <v>5</v>
      </c>
      <c r="H37" s="88">
        <f>IF(AND(F34="na"),"NA",F34)</f>
        <v>0</v>
      </c>
    </row>
    <row r="38" spans="1:8" s="15" customFormat="1" ht="12.75">
      <c r="A38" s="373"/>
      <c r="B38" s="181"/>
      <c r="C38" s="182"/>
      <c r="D38" s="181"/>
      <c r="E38" s="483"/>
      <c r="F38" s="182"/>
      <c r="G38" s="181"/>
      <c r="H38" s="185"/>
    </row>
    <row r="39" spans="1:8" s="15" customFormat="1" ht="12.75">
      <c r="A39" s="373"/>
      <c r="B39" s="181"/>
      <c r="C39" s="68" t="s">
        <v>139</v>
      </c>
      <c r="D39" s="68" t="s">
        <v>136</v>
      </c>
      <c r="E39" s="68" t="s">
        <v>150</v>
      </c>
      <c r="F39" s="472" t="s">
        <v>139</v>
      </c>
      <c r="G39" s="68" t="s">
        <v>136</v>
      </c>
      <c r="H39" s="148" t="s">
        <v>150</v>
      </c>
    </row>
    <row r="40" spans="1:8" s="15" customFormat="1" ht="12.75">
      <c r="A40" s="375"/>
      <c r="B40" s="166" t="s">
        <v>172</v>
      </c>
      <c r="C40" s="124">
        <f>+C37+C30+C23+C12</f>
        <v>0</v>
      </c>
      <c r="D40" s="124">
        <f>SUM(D12:D37)</f>
        <v>30</v>
      </c>
      <c r="E40" s="43">
        <f>IF(AND(E12="NA",E23="NA",E30="NA",E37="NA"),"NA",MIN(C9:C9,C16:C18,C27,C34,C34))</f>
        <v>0</v>
      </c>
      <c r="F40" s="482">
        <f>+F37+F30+F23+F12</f>
        <v>0</v>
      </c>
      <c r="G40" s="124">
        <f>SUM(G12:G37)</f>
        <v>30</v>
      </c>
      <c r="H40" s="88">
        <f>IF(AND(H12="NA",H23="NA",H30="NA",H37="NA"),"NA",MIN(F9:F9,F16:F18,F27,F34,F34))</f>
        <v>0</v>
      </c>
    </row>
    <row r="41" spans="1:8" ht="12.75">
      <c r="A41" s="184"/>
      <c r="B41" s="181"/>
      <c r="C41" s="181"/>
      <c r="D41" s="181"/>
      <c r="E41" s="181"/>
      <c r="F41" s="181"/>
      <c r="G41" s="181"/>
      <c r="H41" s="578"/>
    </row>
    <row r="42" spans="1:8" ht="12.75">
      <c r="A42" s="581" t="s">
        <v>359</v>
      </c>
      <c r="B42" s="533"/>
      <c r="C42" s="533"/>
      <c r="D42" s="533"/>
      <c r="E42" s="533"/>
      <c r="F42" s="533"/>
      <c r="G42" s="533"/>
      <c r="H42" s="535"/>
    </row>
    <row r="43" spans="1:8" ht="12.75">
      <c r="A43" s="860" t="s">
        <v>352</v>
      </c>
      <c r="B43" s="860"/>
      <c r="C43" s="533"/>
      <c r="D43" s="533"/>
      <c r="E43" s="533"/>
      <c r="F43" s="533"/>
      <c r="G43" s="533"/>
      <c r="H43" s="535"/>
    </row>
    <row r="44" spans="1:8" ht="12.75">
      <c r="A44" s="703">
        <v>5</v>
      </c>
      <c r="B44" s="704" t="s">
        <v>409</v>
      </c>
      <c r="C44" s="533"/>
      <c r="D44" s="533"/>
      <c r="E44" s="533"/>
      <c r="F44" s="533"/>
      <c r="G44" s="533"/>
      <c r="H44" s="535"/>
    </row>
    <row r="45" spans="1:8" ht="12.75">
      <c r="A45" s="703">
        <v>4</v>
      </c>
      <c r="B45" s="704" t="s">
        <v>405</v>
      </c>
      <c r="C45" s="533"/>
      <c r="D45" s="533"/>
      <c r="E45" s="533"/>
      <c r="F45" s="533"/>
      <c r="G45" s="533"/>
      <c r="H45" s="535"/>
    </row>
    <row r="46" spans="1:8" ht="12.75">
      <c r="A46" s="703">
        <v>3</v>
      </c>
      <c r="B46" s="704" t="s">
        <v>410</v>
      </c>
      <c r="C46" s="533"/>
      <c r="D46" s="533"/>
      <c r="E46" s="533"/>
      <c r="F46" s="533"/>
      <c r="G46" s="533"/>
      <c r="H46" s="535"/>
    </row>
    <row r="47" spans="1:8" ht="12.75">
      <c r="A47" s="703">
        <v>2</v>
      </c>
      <c r="B47" s="704" t="s">
        <v>405</v>
      </c>
      <c r="C47" s="533"/>
      <c r="D47" s="533"/>
      <c r="E47" s="533"/>
      <c r="F47" s="533"/>
      <c r="G47" s="533"/>
      <c r="H47" s="535"/>
    </row>
    <row r="48" spans="1:8" ht="12.75">
      <c r="A48" s="703">
        <v>1</v>
      </c>
      <c r="B48" s="704" t="s">
        <v>408</v>
      </c>
      <c r="C48" s="533"/>
      <c r="D48" s="533"/>
      <c r="E48" s="533"/>
      <c r="F48" s="533"/>
      <c r="G48" s="533"/>
      <c r="H48" s="535"/>
    </row>
    <row r="49" spans="1:8" ht="12.75">
      <c r="A49" s="703">
        <v>0</v>
      </c>
      <c r="B49" s="704" t="s">
        <v>424</v>
      </c>
      <c r="C49" s="533"/>
      <c r="D49" s="533"/>
      <c r="E49" s="533"/>
      <c r="F49" s="533"/>
      <c r="G49" s="533"/>
      <c r="H49" s="535"/>
    </row>
    <row r="50" spans="1:8" ht="12.75">
      <c r="A50" s="860" t="s">
        <v>351</v>
      </c>
      <c r="B50" s="861" t="s">
        <v>354</v>
      </c>
      <c r="C50" s="533"/>
      <c r="D50" s="533"/>
      <c r="E50" s="533"/>
      <c r="F50" s="533"/>
      <c r="G50" s="533"/>
      <c r="H50" s="535"/>
    </row>
    <row r="51" spans="1:8" ht="12.75">
      <c r="A51" s="860"/>
      <c r="B51" s="861"/>
      <c r="C51" s="533"/>
      <c r="D51" s="533"/>
      <c r="E51" s="533"/>
      <c r="F51" s="533"/>
      <c r="G51" s="533"/>
      <c r="H51" s="535"/>
    </row>
    <row r="52" spans="1:8" ht="13.5" thickBot="1">
      <c r="A52" s="579"/>
      <c r="B52" s="579"/>
      <c r="C52" s="579"/>
      <c r="D52" s="579"/>
      <c r="E52" s="579"/>
      <c r="F52" s="579"/>
      <c r="G52" s="579"/>
      <c r="H52" s="580"/>
    </row>
  </sheetData>
  <sheetProtection formatCells="0"/>
  <mergeCells count="3">
    <mergeCell ref="A43:B43"/>
    <mergeCell ref="A50:A51"/>
    <mergeCell ref="B50:B51"/>
  </mergeCells>
  <conditionalFormatting sqref="E37 E40 E30 E23 E12 C27 C34 C20 C16 C9 C18">
    <cfRule type="cellIs" priority="13" dxfId="2" operator="lessThan" stopIfTrue="1">
      <formula>3</formula>
    </cfRule>
    <cfRule type="cellIs" priority="14" dxfId="1" operator="equal" stopIfTrue="1">
      <formula>3</formula>
    </cfRule>
    <cfRule type="cellIs" priority="15" dxfId="0" operator="greaterThan" stopIfTrue="1">
      <formula>3</formula>
    </cfRule>
  </conditionalFormatting>
  <conditionalFormatting sqref="H12 F9">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conditionalFormatting sqref="H23 F20 F16 F18">
    <cfRule type="cellIs" priority="7" dxfId="2" operator="lessThan" stopIfTrue="1">
      <formula>3</formula>
    </cfRule>
    <cfRule type="cellIs" priority="8" dxfId="1" operator="equal" stopIfTrue="1">
      <formula>3</formula>
    </cfRule>
    <cfRule type="cellIs" priority="9" dxfId="0" operator="greaterThan" stopIfTrue="1">
      <formula>3</formula>
    </cfRule>
  </conditionalFormatting>
  <conditionalFormatting sqref="H30 F27">
    <cfRule type="cellIs" priority="4" dxfId="2" operator="lessThan" stopIfTrue="1">
      <formula>3</formula>
    </cfRule>
    <cfRule type="cellIs" priority="5" dxfId="1" operator="equal" stopIfTrue="1">
      <formula>3</formula>
    </cfRule>
    <cfRule type="cellIs" priority="6" dxfId="0" operator="greaterThan" stopIfTrue="1">
      <formula>3</formula>
    </cfRule>
  </conditionalFormatting>
  <conditionalFormatting sqref="H37 H40 F3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dataValidations count="1">
    <dataValidation type="list" allowBlank="1" showInputMessage="1" showErrorMessage="1" error="Invalid Entry! Use allowed scoring only!" sqref="C34 F34 F27 F18 F16 F20 F9 C18 C16 C9 C20 C27">
      <formula1>$I$9:$I$15</formula1>
    </dataValidation>
  </dataValidations>
  <hyperlinks>
    <hyperlink ref="B11" location="'Engr Systems Action Plan'!A9" display="D.1 Comments - Action Plan Link:  "/>
    <hyperlink ref="B29" location="'Engr Systems Action Plan'!A38" display="D.3 Comments - Action Plan Link:  "/>
    <hyperlink ref="B36" location="'Engr Systems Action Plan'!A53" display="D.4 Comments - Action Plan Link:  "/>
    <hyperlink ref="B22" location="'Engr Systems Action Plan'!A24" display="D.2 Comments - Action Plan Link:  "/>
  </hyperlinks>
  <printOptions headings="1" horizontalCentered="1"/>
  <pageMargins left="0.5" right="0.5" top="0.75" bottom="0.75" header="0.5" footer="0.5"/>
  <pageSetup cellComments="atEnd" fitToHeight="4" fitToWidth="1" horizontalDpi="600" verticalDpi="600" orientation="portrait" scale="67" r:id="rId4"/>
  <headerFooter alignWithMargins="0">
    <oddFooter>&amp;R&amp;A</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6">
    <tabColor theme="7" tint="0.39998000860214233"/>
    <pageSetUpPr fitToPage="1"/>
  </sheetPr>
  <dimension ref="A1:P95"/>
  <sheetViews>
    <sheetView showGridLines="0" zoomScale="110" zoomScaleNormal="110" zoomScalePageLayoutView="0" workbookViewId="0" topLeftCell="A1">
      <pane ySplit="3" topLeftCell="A65" activePane="bottomLeft" state="frozen"/>
      <selection pane="topLeft" activeCell="A1" sqref="A1:O2"/>
      <selection pane="bottomLeft" activeCell="B72" sqref="B72"/>
    </sheetView>
  </sheetViews>
  <sheetFormatPr defaultColWidth="9.140625" defaultRowHeight="12.75"/>
  <cols>
    <col min="1" max="1" width="8.7109375" style="189" customWidth="1"/>
    <col min="2" max="2" width="80.7109375" style="10" customWidth="1"/>
    <col min="3" max="3" width="8.7109375" style="190" customWidth="1"/>
    <col min="4" max="8" width="8.7109375" style="10" customWidth="1"/>
    <col min="9" max="9" width="12.57421875" style="10" hidden="1" customWidth="1"/>
    <col min="10" max="16384" width="9.140625" style="10" customWidth="1"/>
  </cols>
  <sheetData>
    <row r="1" spans="1:8" ht="13.5" thickTop="1">
      <c r="A1" s="626"/>
      <c r="B1" s="627"/>
      <c r="C1" s="627"/>
      <c r="D1" s="627"/>
      <c r="E1" s="627"/>
      <c r="F1" s="627"/>
      <c r="G1" s="627"/>
      <c r="H1" s="628"/>
    </row>
    <row r="2" spans="1:8" ht="15">
      <c r="A2" s="629">
        <f>'A.Quality'!A2</f>
        <v>0</v>
      </c>
      <c r="B2" s="630"/>
      <c r="C2" s="630"/>
      <c r="D2" s="630"/>
      <c r="E2" s="630"/>
      <c r="F2" s="630"/>
      <c r="G2" s="630"/>
      <c r="H2" s="631"/>
    </row>
    <row r="3" spans="1:8" ht="12.75">
      <c r="A3" s="632">
        <f>'A.Quality'!A3</f>
        <v>0</v>
      </c>
      <c r="B3" s="630"/>
      <c r="C3" s="630"/>
      <c r="D3" s="630"/>
      <c r="E3" s="630"/>
      <c r="F3" s="630"/>
      <c r="G3" s="630"/>
      <c r="H3" s="631"/>
    </row>
    <row r="4" spans="1:8" s="12" customFormat="1" ht="18">
      <c r="A4" s="634" t="s">
        <v>67</v>
      </c>
      <c r="B4" s="635"/>
      <c r="C4" s="654"/>
      <c r="D4" s="653"/>
      <c r="E4" s="653"/>
      <c r="F4" s="653"/>
      <c r="G4" s="653"/>
      <c r="H4" s="682"/>
    </row>
    <row r="5" spans="1:8" ht="12.75">
      <c r="A5" s="79"/>
      <c r="B5" s="50"/>
      <c r="C5" s="401"/>
      <c r="D5" s="55"/>
      <c r="E5" s="55"/>
      <c r="F5" s="55"/>
      <c r="G5" s="55"/>
      <c r="H5" s="71"/>
    </row>
    <row r="6" spans="1:8" ht="12.75">
      <c r="A6" s="683" t="s">
        <v>330</v>
      </c>
      <c r="B6" s="684"/>
      <c r="C6" s="640">
        <f>OSA!B21</f>
        <v>0</v>
      </c>
      <c r="D6" s="640"/>
      <c r="E6" s="640"/>
      <c r="F6" s="640" t="s">
        <v>389</v>
      </c>
      <c r="G6" s="658"/>
      <c r="H6" s="665"/>
    </row>
    <row r="7" spans="1:8" ht="12.75">
      <c r="A7" s="638"/>
      <c r="B7" s="684"/>
      <c r="C7" s="640" t="s">
        <v>151</v>
      </c>
      <c r="D7" s="640"/>
      <c r="E7" s="640"/>
      <c r="F7" s="640" t="s">
        <v>151</v>
      </c>
      <c r="G7" s="658"/>
      <c r="H7" s="665"/>
    </row>
    <row r="8" spans="1:8" ht="12.75">
      <c r="A8" s="167"/>
      <c r="B8" s="50"/>
      <c r="C8" s="83"/>
      <c r="D8" s="85"/>
      <c r="E8" s="85"/>
      <c r="F8" s="85"/>
      <c r="G8" s="85"/>
      <c r="H8" s="86"/>
    </row>
    <row r="9" spans="1:8" ht="25.5">
      <c r="A9" s="79" t="s">
        <v>41</v>
      </c>
      <c r="B9" s="170" t="s">
        <v>334</v>
      </c>
      <c r="C9" s="43">
        <v>0</v>
      </c>
      <c r="D9" s="85"/>
      <c r="E9" s="85"/>
      <c r="F9" s="43">
        <v>0</v>
      </c>
      <c r="G9" s="85"/>
      <c r="H9" s="86"/>
    </row>
    <row r="10" spans="1:8" ht="12.75">
      <c r="A10" s="79"/>
      <c r="B10" s="453"/>
      <c r="C10" s="83"/>
      <c r="D10" s="85"/>
      <c r="E10" s="85"/>
      <c r="F10" s="83"/>
      <c r="G10" s="85"/>
      <c r="H10" s="86"/>
    </row>
    <row r="11" spans="1:8" ht="38.25">
      <c r="A11" s="79" t="s">
        <v>204</v>
      </c>
      <c r="B11" s="170" t="s">
        <v>336</v>
      </c>
      <c r="C11" s="43">
        <v>0</v>
      </c>
      <c r="D11" s="85"/>
      <c r="E11" s="85"/>
      <c r="F11" s="43">
        <v>0</v>
      </c>
      <c r="G11" s="85"/>
      <c r="H11" s="86"/>
    </row>
    <row r="12" spans="1:8" ht="12.75">
      <c r="A12" s="79"/>
      <c r="B12" s="455"/>
      <c r="C12" s="83"/>
      <c r="D12" s="85"/>
      <c r="E12" s="85"/>
      <c r="F12" s="83"/>
      <c r="G12" s="85"/>
      <c r="H12" s="86"/>
    </row>
    <row r="13" spans="1:8" ht="38.25">
      <c r="A13" s="154" t="s">
        <v>205</v>
      </c>
      <c r="B13" s="174" t="s">
        <v>335</v>
      </c>
      <c r="C13" s="43">
        <v>0</v>
      </c>
      <c r="D13" s="85"/>
      <c r="E13" s="85"/>
      <c r="F13" s="43">
        <v>0</v>
      </c>
      <c r="G13" s="85"/>
      <c r="H13" s="86"/>
    </row>
    <row r="14" spans="1:9" s="326" customFormat="1" ht="12.75">
      <c r="A14" s="171"/>
      <c r="B14" s="462"/>
      <c r="C14" s="330"/>
      <c r="D14" s="327"/>
      <c r="E14" s="327"/>
      <c r="F14" s="330"/>
      <c r="G14" s="327"/>
      <c r="H14" s="328"/>
      <c r="I14" s="126">
        <v>1</v>
      </c>
    </row>
    <row r="15" spans="1:9" s="326" customFormat="1" ht="39" customHeight="1">
      <c r="A15" s="173" t="s">
        <v>231</v>
      </c>
      <c r="B15" s="174" t="s">
        <v>329</v>
      </c>
      <c r="C15" s="43">
        <v>0</v>
      </c>
      <c r="D15" s="327"/>
      <c r="E15" s="327"/>
      <c r="F15" s="43">
        <v>0</v>
      </c>
      <c r="G15" s="327"/>
      <c r="H15" s="328"/>
      <c r="I15" s="126">
        <v>2</v>
      </c>
    </row>
    <row r="16" spans="1:9" s="326" customFormat="1" ht="12.75">
      <c r="A16" s="175"/>
      <c r="B16" s="452"/>
      <c r="C16" s="330"/>
      <c r="D16" s="327"/>
      <c r="E16" s="327"/>
      <c r="F16" s="330"/>
      <c r="G16" s="327"/>
      <c r="H16" s="328"/>
      <c r="I16" s="325">
        <v>3</v>
      </c>
    </row>
    <row r="17" spans="1:9" s="326" customFormat="1" ht="25.5">
      <c r="A17" s="173" t="s">
        <v>262</v>
      </c>
      <c r="B17" s="174" t="s">
        <v>165</v>
      </c>
      <c r="C17" s="43">
        <v>0</v>
      </c>
      <c r="D17" s="327"/>
      <c r="E17" s="327"/>
      <c r="F17" s="43">
        <v>0</v>
      </c>
      <c r="G17" s="327"/>
      <c r="H17" s="328"/>
      <c r="I17" s="325">
        <v>4</v>
      </c>
    </row>
    <row r="18" spans="1:9" s="326" customFormat="1" ht="12.75">
      <c r="A18" s="175"/>
      <c r="B18" s="452"/>
      <c r="C18" s="330"/>
      <c r="D18" s="327"/>
      <c r="E18" s="327"/>
      <c r="F18" s="330"/>
      <c r="G18" s="327"/>
      <c r="H18" s="328"/>
      <c r="I18" s="325">
        <v>5</v>
      </c>
    </row>
    <row r="19" spans="1:9" s="326" customFormat="1" ht="51">
      <c r="A19" s="173" t="s">
        <v>263</v>
      </c>
      <c r="B19" s="174" t="s">
        <v>324</v>
      </c>
      <c r="C19" s="43">
        <v>0</v>
      </c>
      <c r="D19" s="327"/>
      <c r="E19" s="327"/>
      <c r="F19" s="43">
        <v>0</v>
      </c>
      <c r="G19" s="327"/>
      <c r="H19" s="328"/>
      <c r="I19" s="325"/>
    </row>
    <row r="20" spans="1:9" s="326" customFormat="1" ht="12.75">
      <c r="A20" s="175"/>
      <c r="B20" s="452"/>
      <c r="C20" s="330"/>
      <c r="D20" s="327"/>
      <c r="E20" s="327"/>
      <c r="F20" s="330"/>
      <c r="G20" s="327"/>
      <c r="H20" s="328"/>
      <c r="I20" s="325"/>
    </row>
    <row r="21" spans="1:9" ht="12.75">
      <c r="A21" s="306"/>
      <c r="B21" s="322" t="s">
        <v>102</v>
      </c>
      <c r="C21" s="68" t="s">
        <v>139</v>
      </c>
      <c r="D21" s="68" t="s">
        <v>136</v>
      </c>
      <c r="E21" s="68" t="s">
        <v>150</v>
      </c>
      <c r="F21" s="472" t="s">
        <v>139</v>
      </c>
      <c r="G21" s="68" t="s">
        <v>136</v>
      </c>
      <c r="H21" s="148" t="s">
        <v>150</v>
      </c>
      <c r="I21" s="10">
        <f>Scoring!C5</f>
        <v>0</v>
      </c>
    </row>
    <row r="22" spans="1:9" ht="12.75">
      <c r="A22" s="323"/>
      <c r="B22" s="464"/>
      <c r="C22" s="84">
        <f>SUM(C9:C19)</f>
        <v>0</v>
      </c>
      <c r="D22" s="84">
        <f>COUNT(C9:C19)*5</f>
        <v>30</v>
      </c>
      <c r="E22" s="43">
        <f>IF(AND(C9="na",C11="na",C13="na",C15="na",C17="na",C19="na"),"NA",MIN(C9:C19))</f>
        <v>0</v>
      </c>
      <c r="F22" s="477">
        <f>SUM(F9:F19)</f>
        <v>0</v>
      </c>
      <c r="G22" s="84">
        <f>COUNT(F9:F19)*5</f>
        <v>30</v>
      </c>
      <c r="H22" s="43">
        <f>IF(AND(F9="na",F11="na",F13="na",F15="na",F17="na",F19="na"),"NA",MIN(F9:F19))</f>
        <v>0</v>
      </c>
      <c r="I22" s="10">
        <v>1</v>
      </c>
    </row>
    <row r="23" spans="1:9" s="11" customFormat="1" ht="15.75">
      <c r="A23" s="305"/>
      <c r="B23" s="80"/>
      <c r="C23" s="186"/>
      <c r="D23" s="186"/>
      <c r="E23" s="186"/>
      <c r="F23" s="186"/>
      <c r="G23" s="186"/>
      <c r="H23" s="188"/>
      <c r="I23" s="10">
        <f>Scoring!C9</f>
        <v>2</v>
      </c>
    </row>
    <row r="24" spans="1:9" ht="12.75">
      <c r="A24" s="638" t="s">
        <v>206</v>
      </c>
      <c r="B24" s="684"/>
      <c r="C24" s="660"/>
      <c r="D24" s="658"/>
      <c r="E24" s="658"/>
      <c r="F24" s="658"/>
      <c r="G24" s="658"/>
      <c r="H24" s="665"/>
      <c r="I24" s="10">
        <f>Scoring!C11</f>
        <v>3</v>
      </c>
    </row>
    <row r="25" spans="1:9" ht="12.75">
      <c r="A25" s="167"/>
      <c r="B25" s="50"/>
      <c r="C25" s="83"/>
      <c r="D25" s="89"/>
      <c r="E25" s="89"/>
      <c r="F25" s="89"/>
      <c r="G25" s="89"/>
      <c r="H25" s="91"/>
      <c r="I25" s="10">
        <f>Scoring!C13</f>
        <v>4</v>
      </c>
    </row>
    <row r="26" spans="1:9" ht="12.75">
      <c r="A26" s="168" t="s">
        <v>42</v>
      </c>
      <c r="B26" s="50" t="s">
        <v>333</v>
      </c>
      <c r="C26" s="43">
        <v>0</v>
      </c>
      <c r="D26" s="85"/>
      <c r="E26" s="85"/>
      <c r="F26" s="43">
        <v>0</v>
      </c>
      <c r="G26" s="85"/>
      <c r="H26" s="86"/>
      <c r="I26" s="10">
        <f>Scoring!C15</f>
        <v>5</v>
      </c>
    </row>
    <row r="27" spans="1:9" ht="12.75">
      <c r="A27" s="306" t="s">
        <v>3</v>
      </c>
      <c r="B27" s="452"/>
      <c r="C27" s="83"/>
      <c r="D27" s="85"/>
      <c r="E27" s="85"/>
      <c r="F27" s="83"/>
      <c r="G27" s="85"/>
      <c r="H27" s="86"/>
      <c r="I27" s="10" t="str">
        <f>Scoring!C17</f>
        <v>NA</v>
      </c>
    </row>
    <row r="28" spans="1:8" ht="12.75">
      <c r="A28" s="306"/>
      <c r="B28" s="322" t="s">
        <v>101</v>
      </c>
      <c r="C28" s="68" t="s">
        <v>139</v>
      </c>
      <c r="D28" s="68" t="s">
        <v>136</v>
      </c>
      <c r="E28" s="68" t="s">
        <v>150</v>
      </c>
      <c r="F28" s="472" t="s">
        <v>139</v>
      </c>
      <c r="G28" s="68" t="s">
        <v>136</v>
      </c>
      <c r="H28" s="148" t="s">
        <v>150</v>
      </c>
    </row>
    <row r="29" spans="1:8" ht="12.75">
      <c r="A29" s="323"/>
      <c r="B29" s="469"/>
      <c r="C29" s="84">
        <f>SUM(C26)</f>
        <v>0</v>
      </c>
      <c r="D29" s="84">
        <f>COUNT(C26)*5</f>
        <v>5</v>
      </c>
      <c r="E29" s="43">
        <f>IF(AND(C26="NA"),"NA",MIN(C26))</f>
        <v>0</v>
      </c>
      <c r="F29" s="477">
        <f>SUM(F26)</f>
        <v>0</v>
      </c>
      <c r="G29" s="84">
        <f>COUNT(F26)*5</f>
        <v>5</v>
      </c>
      <c r="H29" s="88">
        <f>IF(AND(F26="NA"),"NA",MIN(F26))</f>
        <v>0</v>
      </c>
    </row>
    <row r="30" spans="1:8" ht="12.75">
      <c r="A30" s="306"/>
      <c r="B30" s="80"/>
      <c r="C30" s="83"/>
      <c r="D30" s="85"/>
      <c r="E30" s="85"/>
      <c r="F30" s="85"/>
      <c r="G30" s="85"/>
      <c r="H30" s="86"/>
    </row>
    <row r="31" spans="1:8" ht="12.75">
      <c r="A31" s="638" t="s">
        <v>207</v>
      </c>
      <c r="B31" s="684"/>
      <c r="C31" s="685"/>
      <c r="D31" s="686"/>
      <c r="E31" s="686"/>
      <c r="F31" s="686"/>
      <c r="G31" s="686"/>
      <c r="H31" s="687"/>
    </row>
    <row r="32" spans="1:8" ht="12.75">
      <c r="A32" s="167"/>
      <c r="B32" s="50"/>
      <c r="C32" s="82"/>
      <c r="D32" s="80"/>
      <c r="E32" s="80"/>
      <c r="F32" s="80"/>
      <c r="G32" s="80"/>
      <c r="H32" s="81"/>
    </row>
    <row r="33" spans="1:8" ht="42" customHeight="1">
      <c r="A33" s="79" t="s">
        <v>43</v>
      </c>
      <c r="B33" s="400" t="s">
        <v>332</v>
      </c>
      <c r="C33" s="43">
        <v>0</v>
      </c>
      <c r="D33" s="85"/>
      <c r="E33" s="85"/>
      <c r="F33" s="43">
        <v>0</v>
      </c>
      <c r="G33" s="85"/>
      <c r="H33" s="86"/>
    </row>
    <row r="34" spans="1:8" s="11" customFormat="1" ht="12.75">
      <c r="A34" s="169"/>
      <c r="B34" s="452"/>
      <c r="C34" s="187"/>
      <c r="D34" s="186"/>
      <c r="E34" s="186"/>
      <c r="F34" s="187"/>
      <c r="G34" s="186"/>
      <c r="H34" s="188"/>
    </row>
    <row r="35" spans="1:8" ht="12.75">
      <c r="A35" s="306"/>
      <c r="B35" s="322" t="s">
        <v>100</v>
      </c>
      <c r="C35" s="68" t="s">
        <v>139</v>
      </c>
      <c r="D35" s="68" t="s">
        <v>136</v>
      </c>
      <c r="E35" s="68" t="s">
        <v>150</v>
      </c>
      <c r="F35" s="472" t="s">
        <v>139</v>
      </c>
      <c r="G35" s="68" t="s">
        <v>136</v>
      </c>
      <c r="H35" s="148" t="s">
        <v>150</v>
      </c>
    </row>
    <row r="36" spans="1:8" ht="12.75">
      <c r="A36" s="323"/>
      <c r="B36" s="469"/>
      <c r="C36" s="84">
        <f>SUM(C33:C34)</f>
        <v>0</v>
      </c>
      <c r="D36" s="84">
        <f>COUNT(C33:C34)*5</f>
        <v>5</v>
      </c>
      <c r="E36" s="43">
        <f>IF(AND(C33="NA"),"NA",MIN(C33:C34))</f>
        <v>0</v>
      </c>
      <c r="F36" s="477">
        <f>SUM(F33:F34)</f>
        <v>0</v>
      </c>
      <c r="G36" s="84">
        <f>COUNT(F33:F34)*5</f>
        <v>5</v>
      </c>
      <c r="H36" s="88">
        <f>IF(AND(F33="NA"),"NA",MIN(F33:F34))</f>
        <v>0</v>
      </c>
    </row>
    <row r="37" spans="1:8" ht="12.75">
      <c r="A37" s="306"/>
      <c r="B37" s="80"/>
      <c r="C37" s="82"/>
      <c r="D37" s="80"/>
      <c r="E37" s="80"/>
      <c r="F37" s="80"/>
      <c r="G37" s="80"/>
      <c r="H37" s="81"/>
    </row>
    <row r="38" spans="1:8" s="11" customFormat="1" ht="12.75">
      <c r="A38" s="638" t="s">
        <v>230</v>
      </c>
      <c r="B38" s="684"/>
      <c r="C38" s="688"/>
      <c r="D38" s="688"/>
      <c r="E38" s="688"/>
      <c r="F38" s="688"/>
      <c r="G38" s="688"/>
      <c r="H38" s="689"/>
    </row>
    <row r="39" spans="1:8" ht="12.75">
      <c r="A39" s="167"/>
      <c r="B39" s="50"/>
      <c r="C39" s="83"/>
      <c r="D39" s="85"/>
      <c r="E39" s="85"/>
      <c r="F39" s="85"/>
      <c r="G39" s="85"/>
      <c r="H39" s="86"/>
    </row>
    <row r="40" spans="1:8" ht="40.5" customHeight="1">
      <c r="A40" s="79" t="s">
        <v>44</v>
      </c>
      <c r="B40" s="170" t="s">
        <v>331</v>
      </c>
      <c r="C40" s="43">
        <v>0</v>
      </c>
      <c r="D40" s="85"/>
      <c r="E40" s="85"/>
      <c r="F40" s="43">
        <v>0</v>
      </c>
      <c r="G40" s="85"/>
      <c r="H40" s="86"/>
    </row>
    <row r="41" spans="1:8" ht="12.75">
      <c r="A41" s="169"/>
      <c r="B41" s="453"/>
      <c r="C41" s="83"/>
      <c r="D41" s="85"/>
      <c r="E41" s="85"/>
      <c r="F41" s="83"/>
      <c r="G41" s="85"/>
      <c r="H41" s="86"/>
    </row>
    <row r="42" spans="1:8" ht="12.75">
      <c r="A42" s="306"/>
      <c r="B42" s="322" t="s">
        <v>99</v>
      </c>
      <c r="C42" s="68" t="s">
        <v>139</v>
      </c>
      <c r="D42" s="68" t="s">
        <v>136</v>
      </c>
      <c r="E42" s="68" t="s">
        <v>150</v>
      </c>
      <c r="F42" s="472" t="s">
        <v>139</v>
      </c>
      <c r="G42" s="68" t="s">
        <v>136</v>
      </c>
      <c r="H42" s="148" t="s">
        <v>150</v>
      </c>
    </row>
    <row r="43" spans="1:8" s="11" customFormat="1" ht="12.75">
      <c r="A43" s="323"/>
      <c r="B43" s="469"/>
      <c r="C43" s="84">
        <f>SUM(C40:C41)</f>
        <v>0</v>
      </c>
      <c r="D43" s="84">
        <f>COUNT(C40:C41)*5</f>
        <v>5</v>
      </c>
      <c r="E43" s="43">
        <f>IF(AND(C40="na"),"NA",MIN(C40:C41))</f>
        <v>0</v>
      </c>
      <c r="F43" s="477">
        <f>SUM(F40:F41)</f>
        <v>0</v>
      </c>
      <c r="G43" s="84">
        <f>COUNT(F40:F41)*5</f>
        <v>5</v>
      </c>
      <c r="H43" s="88">
        <f>IF(AND(F40="na"),"NA",MIN(F40:F41))</f>
        <v>0</v>
      </c>
    </row>
    <row r="44" spans="1:8" ht="12.75">
      <c r="A44" s="306"/>
      <c r="B44" s="80"/>
      <c r="C44" s="83"/>
      <c r="D44" s="85"/>
      <c r="E44" s="85"/>
      <c r="F44" s="85"/>
      <c r="G44" s="85"/>
      <c r="H44" s="86"/>
    </row>
    <row r="45" spans="1:8" ht="12.75">
      <c r="A45" s="638" t="s">
        <v>208</v>
      </c>
      <c r="B45" s="684"/>
      <c r="C45" s="660"/>
      <c r="D45" s="658"/>
      <c r="E45" s="658"/>
      <c r="F45" s="658"/>
      <c r="G45" s="658"/>
      <c r="H45" s="665"/>
    </row>
    <row r="46" spans="1:8" ht="12.75">
      <c r="A46" s="167"/>
      <c r="B46" s="50"/>
      <c r="C46" s="83"/>
      <c r="D46" s="85"/>
      <c r="E46" s="85"/>
      <c r="F46" s="85"/>
      <c r="G46" s="85"/>
      <c r="H46" s="86"/>
    </row>
    <row r="47" spans="1:8" ht="12.75">
      <c r="A47" s="168" t="s">
        <v>45</v>
      </c>
      <c r="B47" s="50" t="s">
        <v>209</v>
      </c>
      <c r="C47" s="43">
        <v>0</v>
      </c>
      <c r="D47" s="85"/>
      <c r="E47" s="85"/>
      <c r="F47" s="43">
        <v>0</v>
      </c>
      <c r="G47" s="85"/>
      <c r="H47" s="86"/>
    </row>
    <row r="48" spans="1:8" ht="12.75">
      <c r="A48" s="167"/>
      <c r="B48" s="453"/>
      <c r="C48" s="83"/>
      <c r="D48" s="85"/>
      <c r="E48" s="85"/>
      <c r="F48" s="83"/>
      <c r="G48" s="85"/>
      <c r="H48" s="86"/>
    </row>
    <row r="49" spans="1:16" s="11" customFormat="1" ht="14.25" customHeight="1">
      <c r="A49" s="306"/>
      <c r="B49" s="322" t="s">
        <v>98</v>
      </c>
      <c r="C49" s="68" t="s">
        <v>139</v>
      </c>
      <c r="D49" s="68" t="s">
        <v>136</v>
      </c>
      <c r="E49" s="68" t="s">
        <v>150</v>
      </c>
      <c r="F49" s="472" t="s">
        <v>139</v>
      </c>
      <c r="G49" s="68" t="s">
        <v>136</v>
      </c>
      <c r="H49" s="148" t="s">
        <v>150</v>
      </c>
      <c r="I49" s="17"/>
      <c r="J49" s="17"/>
      <c r="K49" s="17"/>
      <c r="L49" s="17"/>
      <c r="M49" s="17"/>
      <c r="N49" s="17"/>
      <c r="O49" s="17"/>
      <c r="P49" s="17"/>
    </row>
    <row r="50" spans="1:8" ht="12.75">
      <c r="A50" s="323"/>
      <c r="B50" s="469"/>
      <c r="C50" s="84">
        <f>SUM(C47:C48)</f>
        <v>0</v>
      </c>
      <c r="D50" s="84">
        <f>COUNT(C47:C48)*5</f>
        <v>5</v>
      </c>
      <c r="E50" s="43">
        <f>IF(AND(C47="na"),"NA",MIN(C47:C48))</f>
        <v>0</v>
      </c>
      <c r="F50" s="477">
        <f>SUM(F47:F48)</f>
        <v>0</v>
      </c>
      <c r="G50" s="84">
        <f>COUNT(F47:F48)*5</f>
        <v>5</v>
      </c>
      <c r="H50" s="88">
        <f>IF(AND(F47="na"),"NA",MIN(F47:F48))</f>
        <v>0</v>
      </c>
    </row>
    <row r="51" spans="1:8" ht="12.75">
      <c r="A51" s="306"/>
      <c r="B51" s="80"/>
      <c r="C51" s="83"/>
      <c r="D51" s="85"/>
      <c r="E51" s="85"/>
      <c r="F51" s="85"/>
      <c r="G51" s="85"/>
      <c r="H51" s="86"/>
    </row>
    <row r="52" spans="1:8" ht="12.75">
      <c r="A52" s="638" t="s">
        <v>264</v>
      </c>
      <c r="B52" s="684"/>
      <c r="C52" s="660"/>
      <c r="D52" s="658"/>
      <c r="E52" s="658"/>
      <c r="F52" s="658"/>
      <c r="G52" s="658"/>
      <c r="H52" s="665"/>
    </row>
    <row r="53" spans="1:8" s="11" customFormat="1" ht="12.75">
      <c r="A53" s="167"/>
      <c r="B53" s="50"/>
      <c r="C53" s="186"/>
      <c r="D53" s="186"/>
      <c r="E53" s="186"/>
      <c r="F53" s="186"/>
      <c r="G53" s="186"/>
      <c r="H53" s="188"/>
    </row>
    <row r="54" spans="1:8" ht="12.75">
      <c r="A54" s="79" t="s">
        <v>46</v>
      </c>
      <c r="B54" s="50" t="s">
        <v>113</v>
      </c>
      <c r="C54" s="43">
        <v>0</v>
      </c>
      <c r="D54" s="85"/>
      <c r="E54" s="85"/>
      <c r="F54" s="43">
        <v>0</v>
      </c>
      <c r="G54" s="85"/>
      <c r="H54" s="86"/>
    </row>
    <row r="55" spans="1:8" ht="12.75">
      <c r="A55" s="167"/>
      <c r="B55" s="452"/>
      <c r="C55" s="83"/>
      <c r="D55" s="85"/>
      <c r="E55" s="85"/>
      <c r="F55" s="83"/>
      <c r="G55" s="85"/>
      <c r="H55" s="86"/>
    </row>
    <row r="56" spans="1:8" ht="25.5">
      <c r="A56" s="79" t="s">
        <v>47</v>
      </c>
      <c r="B56" s="170" t="s">
        <v>338</v>
      </c>
      <c r="C56" s="43">
        <v>0</v>
      </c>
      <c r="D56" s="85"/>
      <c r="E56" s="85"/>
      <c r="F56" s="43">
        <v>0</v>
      </c>
      <c r="G56" s="85"/>
      <c r="H56" s="86"/>
    </row>
    <row r="57" spans="1:8" ht="12.75">
      <c r="A57" s="79"/>
      <c r="B57" s="452"/>
      <c r="C57" s="82"/>
      <c r="D57" s="80"/>
      <c r="E57" s="80"/>
      <c r="F57" s="82"/>
      <c r="G57" s="80"/>
      <c r="H57" s="81"/>
    </row>
    <row r="58" spans="1:8" ht="12.75">
      <c r="A58" s="306"/>
      <c r="B58" s="322" t="s">
        <v>97</v>
      </c>
      <c r="C58" s="68" t="s">
        <v>139</v>
      </c>
      <c r="D58" s="68" t="s">
        <v>136</v>
      </c>
      <c r="E58" s="68" t="s">
        <v>150</v>
      </c>
      <c r="F58" s="472" t="s">
        <v>139</v>
      </c>
      <c r="G58" s="68" t="s">
        <v>136</v>
      </c>
      <c r="H58" s="148" t="s">
        <v>150</v>
      </c>
    </row>
    <row r="59" spans="1:8" s="11" customFormat="1" ht="12.75">
      <c r="A59" s="323"/>
      <c r="B59" s="469"/>
      <c r="C59" s="84">
        <f>SUM(C54:C57)</f>
        <v>0</v>
      </c>
      <c r="D59" s="84">
        <f>COUNT(C54:C57)*5</f>
        <v>10</v>
      </c>
      <c r="E59" s="43">
        <f>IF(AND(C54="na",C56="na"),"NA",MIN(C54:C57))</f>
        <v>0</v>
      </c>
      <c r="F59" s="477">
        <f>SUM(F54:F57)</f>
        <v>0</v>
      </c>
      <c r="G59" s="84">
        <f>COUNT(F54:F57)*5</f>
        <v>10</v>
      </c>
      <c r="H59" s="88">
        <f>IF(AND(F54="na",F56="na"),"NA",MIN(F54:F57))</f>
        <v>0</v>
      </c>
    </row>
    <row r="60" spans="1:8" ht="12.75">
      <c r="A60" s="306"/>
      <c r="B60" s="80"/>
      <c r="C60" s="83"/>
      <c r="D60" s="85"/>
      <c r="E60" s="85"/>
      <c r="F60" s="85"/>
      <c r="G60" s="85"/>
      <c r="H60" s="86"/>
    </row>
    <row r="61" spans="1:8" ht="12.75">
      <c r="A61" s="638" t="s">
        <v>210</v>
      </c>
      <c r="B61" s="684"/>
      <c r="C61" s="660"/>
      <c r="D61" s="658"/>
      <c r="E61" s="658"/>
      <c r="F61" s="658"/>
      <c r="G61" s="658"/>
      <c r="H61" s="665"/>
    </row>
    <row r="62" spans="1:8" ht="12.75">
      <c r="A62" s="167"/>
      <c r="B62" s="50"/>
      <c r="C62" s="83"/>
      <c r="D62" s="85"/>
      <c r="E62" s="85"/>
      <c r="F62" s="85"/>
      <c r="G62" s="85"/>
      <c r="H62" s="86"/>
    </row>
    <row r="63" spans="1:8" ht="25.5">
      <c r="A63" s="79" t="s">
        <v>48</v>
      </c>
      <c r="B63" s="170" t="s">
        <v>229</v>
      </c>
      <c r="C63" s="43">
        <v>0</v>
      </c>
      <c r="D63" s="85"/>
      <c r="E63" s="85"/>
      <c r="F63" s="43">
        <v>0</v>
      </c>
      <c r="G63" s="85"/>
      <c r="H63" s="86"/>
    </row>
    <row r="64" spans="1:8" ht="12.75">
      <c r="A64" s="79"/>
      <c r="B64" s="454"/>
      <c r="C64" s="82"/>
      <c r="D64" s="80"/>
      <c r="E64" s="80"/>
      <c r="F64" s="82"/>
      <c r="G64" s="80"/>
      <c r="H64" s="81"/>
    </row>
    <row r="65" spans="1:8" ht="12.75">
      <c r="A65" s="306"/>
      <c r="B65" s="322" t="s">
        <v>96</v>
      </c>
      <c r="C65" s="68" t="s">
        <v>139</v>
      </c>
      <c r="D65" s="68" t="s">
        <v>136</v>
      </c>
      <c r="E65" s="68" t="s">
        <v>150</v>
      </c>
      <c r="F65" s="472" t="s">
        <v>139</v>
      </c>
      <c r="G65" s="68" t="s">
        <v>136</v>
      </c>
      <c r="H65" s="148" t="s">
        <v>150</v>
      </c>
    </row>
    <row r="66" spans="1:8" ht="12.75">
      <c r="A66" s="323"/>
      <c r="B66" s="469"/>
      <c r="C66" s="84">
        <f>SUM(C63:C64)</f>
        <v>0</v>
      </c>
      <c r="D66" s="84">
        <f>COUNT(C63:C64)*5</f>
        <v>5</v>
      </c>
      <c r="E66" s="43">
        <f>IF(AND(C63="NA"),"NA",MIN(C63:C64))</f>
        <v>0</v>
      </c>
      <c r="F66" s="477">
        <f>SUM(F63:F64)</f>
        <v>0</v>
      </c>
      <c r="G66" s="84">
        <f>COUNT(F63:F64)*5</f>
        <v>5</v>
      </c>
      <c r="H66" s="88">
        <f>IF(AND(F63="NA"),"NA",MIN(F63:F64))</f>
        <v>0</v>
      </c>
    </row>
    <row r="67" spans="1:8" ht="12.75">
      <c r="A67" s="306"/>
      <c r="B67" s="80"/>
      <c r="C67" s="82"/>
      <c r="D67" s="80"/>
      <c r="E67" s="80"/>
      <c r="F67" s="80"/>
      <c r="G67" s="80"/>
      <c r="H67" s="81"/>
    </row>
    <row r="68" spans="1:8" ht="12.75">
      <c r="A68" s="683" t="s">
        <v>337</v>
      </c>
      <c r="B68" s="684"/>
      <c r="C68" s="685"/>
      <c r="D68" s="686"/>
      <c r="E68" s="686"/>
      <c r="F68" s="686"/>
      <c r="G68" s="686"/>
      <c r="H68" s="687"/>
    </row>
    <row r="69" spans="1:14" s="326" customFormat="1" ht="12.75">
      <c r="A69" s="171"/>
      <c r="B69" s="172"/>
      <c r="C69" s="329"/>
      <c r="D69" s="327"/>
      <c r="E69" s="327"/>
      <c r="F69" s="327"/>
      <c r="G69" s="327"/>
      <c r="H69" s="328"/>
      <c r="I69" s="126">
        <f>Scoring!C78</f>
        <v>0</v>
      </c>
      <c r="M69" s="10"/>
      <c r="N69" s="10"/>
    </row>
    <row r="70" spans="1:14" s="326" customFormat="1" ht="26.25" customHeight="1">
      <c r="A70" s="173" t="s">
        <v>49</v>
      </c>
      <c r="B70" s="174" t="s">
        <v>379</v>
      </c>
      <c r="C70" s="43">
        <v>0</v>
      </c>
      <c r="D70" s="327"/>
      <c r="E70" s="327"/>
      <c r="F70" s="43">
        <v>0</v>
      </c>
      <c r="G70" s="327"/>
      <c r="H70" s="328"/>
      <c r="I70" s="126">
        <f>Scoring!C80</f>
        <v>0</v>
      </c>
      <c r="M70" s="10"/>
      <c r="N70" s="10"/>
    </row>
    <row r="71" spans="1:9" s="326" customFormat="1" ht="12.75">
      <c r="A71" s="171"/>
      <c r="B71" s="452"/>
      <c r="C71" s="330"/>
      <c r="D71" s="327"/>
      <c r="E71" s="327"/>
      <c r="F71" s="330"/>
      <c r="G71" s="327"/>
      <c r="H71" s="328"/>
      <c r="I71" s="332"/>
    </row>
    <row r="72" spans="1:9" s="326" customFormat="1" ht="81" customHeight="1">
      <c r="A72" s="173" t="s">
        <v>339</v>
      </c>
      <c r="B72" s="550" t="s">
        <v>342</v>
      </c>
      <c r="C72" s="43">
        <v>0</v>
      </c>
      <c r="D72" s="327"/>
      <c r="E72" s="327"/>
      <c r="F72" s="43">
        <v>0</v>
      </c>
      <c r="G72" s="327"/>
      <c r="H72" s="328"/>
      <c r="I72" s="332"/>
    </row>
    <row r="73" spans="1:9" s="326" customFormat="1" ht="12.75">
      <c r="A73" s="171"/>
      <c r="B73" s="452"/>
      <c r="C73" s="330"/>
      <c r="D73" s="327"/>
      <c r="E73" s="327"/>
      <c r="F73" s="330"/>
      <c r="G73" s="327"/>
      <c r="H73" s="328"/>
      <c r="I73" s="332"/>
    </row>
    <row r="74" spans="1:9" s="326" customFormat="1" ht="38.25">
      <c r="A74" s="173" t="s">
        <v>340</v>
      </c>
      <c r="B74" s="174" t="s">
        <v>328</v>
      </c>
      <c r="C74" s="43">
        <v>0</v>
      </c>
      <c r="D74" s="327"/>
      <c r="E74" s="327"/>
      <c r="F74" s="43">
        <v>0</v>
      </c>
      <c r="G74" s="327"/>
      <c r="H74" s="328"/>
      <c r="I74" s="325"/>
    </row>
    <row r="75" spans="1:9" s="326" customFormat="1" ht="12.75">
      <c r="A75" s="171"/>
      <c r="B75" s="452"/>
      <c r="C75" s="330"/>
      <c r="D75" s="327"/>
      <c r="E75" s="327"/>
      <c r="F75" s="330"/>
      <c r="G75" s="327"/>
      <c r="H75" s="328"/>
      <c r="I75" s="332"/>
    </row>
    <row r="76" spans="1:9" s="326" customFormat="1" ht="29.25" customHeight="1">
      <c r="A76" s="173" t="s">
        <v>341</v>
      </c>
      <c r="B76" s="174" t="s">
        <v>343</v>
      </c>
      <c r="C76" s="43">
        <v>0</v>
      </c>
      <c r="D76" s="327"/>
      <c r="E76" s="327"/>
      <c r="F76" s="43">
        <v>0</v>
      </c>
      <c r="G76" s="327"/>
      <c r="H76" s="328"/>
      <c r="I76" s="325">
        <v>2</v>
      </c>
    </row>
    <row r="77" spans="1:9" s="326" customFormat="1" ht="12.75">
      <c r="A77" s="171"/>
      <c r="B77" s="452"/>
      <c r="C77" s="330"/>
      <c r="D77" s="327"/>
      <c r="E77" s="327"/>
      <c r="F77" s="330"/>
      <c r="G77" s="327"/>
      <c r="H77" s="328"/>
      <c r="I77" s="332"/>
    </row>
    <row r="78" spans="1:8" ht="12.75">
      <c r="A78" s="306"/>
      <c r="B78" s="322" t="s">
        <v>95</v>
      </c>
      <c r="C78" s="68">
        <v>3</v>
      </c>
      <c r="D78" s="68" t="s">
        <v>136</v>
      </c>
      <c r="E78" s="68" t="s">
        <v>150</v>
      </c>
      <c r="F78" s="472" t="s">
        <v>139</v>
      </c>
      <c r="G78" s="68" t="s">
        <v>136</v>
      </c>
      <c r="H78" s="148" t="s">
        <v>150</v>
      </c>
    </row>
    <row r="79" spans="1:8" ht="12.75">
      <c r="A79" s="323"/>
      <c r="B79" s="469"/>
      <c r="C79" s="84">
        <v>3</v>
      </c>
      <c r="D79" s="84">
        <f>COUNT(C70:C76)*5</f>
        <v>20</v>
      </c>
      <c r="E79" s="43">
        <f>IF(AND(C70="NA",C72="NA",C74="NA",C76="NA"),"NA",MIN(C70:C76))</f>
        <v>0</v>
      </c>
      <c r="F79" s="84">
        <f>SUM(F70:F76)</f>
        <v>0</v>
      </c>
      <c r="G79" s="84">
        <f>COUNT(F70:F76)*5</f>
        <v>20</v>
      </c>
      <c r="H79" s="43">
        <f>IF(AND(F70="NA",F72="NA",F74="NA",F76="NA"),"NA",MIN(F70:F76))</f>
        <v>0</v>
      </c>
    </row>
    <row r="80" spans="1:8" ht="12.75">
      <c r="A80" s="306"/>
      <c r="B80" s="80"/>
      <c r="C80" s="82"/>
      <c r="D80" s="80"/>
      <c r="E80" s="484"/>
      <c r="F80" s="82"/>
      <c r="G80" s="80"/>
      <c r="H80" s="81"/>
    </row>
    <row r="81" spans="1:8" ht="12.75">
      <c r="A81" s="324"/>
      <c r="B81" s="80"/>
      <c r="C81" s="68" t="s">
        <v>139</v>
      </c>
      <c r="D81" s="68" t="s">
        <v>136</v>
      </c>
      <c r="E81" s="68" t="s">
        <v>150</v>
      </c>
      <c r="F81" s="472" t="s">
        <v>139</v>
      </c>
      <c r="G81" s="68" t="s">
        <v>136</v>
      </c>
      <c r="H81" s="148" t="s">
        <v>150</v>
      </c>
    </row>
    <row r="82" spans="1:8" ht="12.75">
      <c r="A82" s="324"/>
      <c r="B82" s="80"/>
      <c r="C82" s="43">
        <f>C79+C66+C59+C50+C43+C36+C29+C22</f>
        <v>3</v>
      </c>
      <c r="D82" s="43">
        <f>SUM(D6:D79)</f>
        <v>85</v>
      </c>
      <c r="E82" s="43">
        <f>IF(AND(E22="NA",E29="NA",E36="NA",E43="NA",E50="NA",E59="NA",E66="NA",E79="NA"),"NA",MIN(C9:C19,C26,C33,C40,C47,C54:C56,C63,C70:C76))</f>
        <v>0</v>
      </c>
      <c r="F82" s="43">
        <f>F79+F66+F59+F50+F43+F36+F29+F22</f>
        <v>0</v>
      </c>
      <c r="G82" s="43">
        <f>SUM(G6:G79)</f>
        <v>85</v>
      </c>
      <c r="H82" s="43">
        <f>IF(AND(H22="NA",H29="NA",H36="NA",H43="NA",H50="NA",H59="NA",H66="NA",H79="NA"),"NA",MIN(F9:F19,F26,F33,F40,F47,F54:F56,F63,F70:F76))</f>
        <v>0</v>
      </c>
    </row>
    <row r="83" spans="1:8" ht="12.75">
      <c r="A83" s="581" t="s">
        <v>359</v>
      </c>
      <c r="C83" s="83"/>
      <c r="D83" s="85"/>
      <c r="E83" s="85"/>
      <c r="F83" s="85"/>
      <c r="G83" s="85"/>
      <c r="H83" s="566"/>
    </row>
    <row r="84" spans="1:8" ht="12.75">
      <c r="A84" s="860" t="s">
        <v>352</v>
      </c>
      <c r="B84" s="860"/>
      <c r="H84" s="567"/>
    </row>
    <row r="85" spans="1:8" ht="12.75">
      <c r="A85" s="703">
        <v>5</v>
      </c>
      <c r="B85" s="704" t="s">
        <v>409</v>
      </c>
      <c r="H85" s="567"/>
    </row>
    <row r="86" spans="1:8" ht="12.75">
      <c r="A86" s="703">
        <v>4</v>
      </c>
      <c r="B86" s="704" t="s">
        <v>405</v>
      </c>
      <c r="H86" s="567"/>
    </row>
    <row r="87" spans="1:8" ht="12.75">
      <c r="A87" s="703">
        <v>3</v>
      </c>
      <c r="B87" s="704" t="s">
        <v>410</v>
      </c>
      <c r="H87" s="567"/>
    </row>
    <row r="88" spans="1:8" ht="12.75">
      <c r="A88" s="703">
        <v>2</v>
      </c>
      <c r="B88" s="704" t="s">
        <v>405</v>
      </c>
      <c r="H88" s="567"/>
    </row>
    <row r="89" spans="1:8" ht="12.75">
      <c r="A89" s="703">
        <v>1</v>
      </c>
      <c r="B89" s="704" t="s">
        <v>353</v>
      </c>
      <c r="H89" s="567"/>
    </row>
    <row r="90" spans="1:8" ht="12.75" customHeight="1">
      <c r="A90" s="703">
        <v>0</v>
      </c>
      <c r="B90" s="704" t="s">
        <v>424</v>
      </c>
      <c r="C90" s="563"/>
      <c r="D90" s="19"/>
      <c r="E90" s="19"/>
      <c r="F90" s="19"/>
      <c r="G90" s="19"/>
      <c r="H90" s="567"/>
    </row>
    <row r="91" spans="1:8" ht="25.5">
      <c r="A91" s="705" t="s">
        <v>351</v>
      </c>
      <c r="B91" s="706" t="s">
        <v>354</v>
      </c>
      <c r="C91" s="563"/>
      <c r="D91" s="19"/>
      <c r="E91" s="19"/>
      <c r="F91" s="19"/>
      <c r="G91" s="19"/>
      <c r="H91" s="567"/>
    </row>
    <row r="92" ht="12.75">
      <c r="A92" s="376"/>
    </row>
    <row r="93" ht="12.75">
      <c r="A93" s="376"/>
    </row>
    <row r="94" ht="12.75">
      <c r="A94" s="376"/>
    </row>
    <row r="95" ht="12.75">
      <c r="A95" s="376"/>
    </row>
  </sheetData>
  <sheetProtection formatCells="0"/>
  <mergeCells count="1">
    <mergeCell ref="A84:B84"/>
  </mergeCells>
  <conditionalFormatting sqref="E79 E82 E66 E59 E50 E43 E36 E29 E22 H29 H36 H43 H50 H59 H66 H22 H79 H82">
    <cfRule type="cellIs" priority="64" dxfId="2" operator="between" stopIfTrue="1">
      <formula>0</formula>
      <formula>2</formula>
    </cfRule>
    <cfRule type="cellIs" priority="65" dxfId="1" operator="equal" stopIfTrue="1">
      <formula>3</formula>
    </cfRule>
    <cfRule type="cellIs" priority="66" dxfId="0" operator="greaterThanOrEqual" stopIfTrue="1">
      <formula>4</formula>
    </cfRule>
  </conditionalFormatting>
  <conditionalFormatting sqref="C76 F76 C74 F74 C70 C63 C56 C54 C47 C40 C26 C33 C17 C19 F17 F19 F26 F33 F40 F47 F56 F54 F63 F70 C72 F72 C9 C11 C13 C15 F9 F11 F13 F15">
    <cfRule type="cellIs" priority="67" dxfId="2" operator="lessThan" stopIfTrue="1">
      <formula>3</formula>
    </cfRule>
    <cfRule type="cellIs" priority="68" dxfId="1" operator="equal" stopIfTrue="1">
      <formula>3</formula>
    </cfRule>
    <cfRule type="cellIs" priority="69" dxfId="0" operator="greaterThan" stopIfTrue="1">
      <formula>3</formula>
    </cfRule>
  </conditionalFormatting>
  <dataValidations count="1">
    <dataValidation type="list" allowBlank="1" showInputMessage="1" showErrorMessage="1" error="Invalid Entry! Use allowed scoring only!" sqref="F76 C76 C74 C19 C17 C15 C33 C26 C13 C11 C9 C40 C47 C54 C56 C63 F19 F17 F15 F13 F11 F9 F26 F33 F40 F47 F54 F56 F63 F70 C72 F72 C70 F74">
      <formula1>$I$21:$I$27</formula1>
    </dataValidation>
  </dataValidations>
  <hyperlinks>
    <hyperlink ref="B21" location="'Leadership Action Plan'!A9" display="'Leadership Action Plan'!A9"/>
    <hyperlink ref="B28" location="'Leadership Action Plan'!A24" display="'Leadership Action Plan'!A24"/>
    <hyperlink ref="B35" location="'Leadership Action Plan'!A38" display="'Leadership Action Plan'!A38"/>
    <hyperlink ref="B42" location="'Leadership Action Plan'!A53" display="'Leadership Action Plan'!A53"/>
    <hyperlink ref="B49" location="'Leadership Action Plan'!A67" display="'Leadership Action Plan'!A67"/>
    <hyperlink ref="B58" location="'Leadership Action Plan'!A82" display="'Leadership Action Plan'!A82"/>
    <hyperlink ref="B65" location="'Leadership Action Plan'!A96" display="'Leadership Action Plan'!A96"/>
    <hyperlink ref="B78" location="'Leadership Action Plan'!A111" display="'Leadership Action Plan'!A111"/>
  </hyperlinks>
  <printOptions headings="1" horizontalCentered="1"/>
  <pageMargins left="0.5" right="0.5" top="0.75" bottom="0.75" header="0.5" footer="0.5"/>
  <pageSetup cellComments="atEnd" fitToHeight="1" fitToWidth="1" horizontalDpi="600" verticalDpi="600" orientation="portrait" scale="48" r:id="rId4"/>
  <headerFooter alignWithMargins="0">
    <oddFooter>&amp;R&amp;A</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7">
    <tabColor theme="7" tint="0.39998000860214233"/>
    <pageSetUpPr fitToPage="1"/>
  </sheetPr>
  <dimension ref="A1:I81"/>
  <sheetViews>
    <sheetView showGridLines="0" zoomScalePageLayoutView="0" workbookViewId="0" topLeftCell="A1">
      <pane ySplit="3" topLeftCell="A4" activePane="bottomLeft" state="frozen"/>
      <selection pane="topLeft" activeCell="A1" sqref="A1:O2"/>
      <selection pane="bottomLeft" activeCell="B70" sqref="B70"/>
    </sheetView>
  </sheetViews>
  <sheetFormatPr defaultColWidth="9.140625" defaultRowHeight="12.75"/>
  <cols>
    <col min="1" max="1" width="8.7109375" style="189" customWidth="1"/>
    <col min="2" max="2" width="81.57421875" style="10" customWidth="1"/>
    <col min="3" max="3" width="8.7109375" style="190" customWidth="1"/>
    <col min="4" max="4" width="8.7109375" style="10" customWidth="1"/>
    <col min="5" max="5" width="8.28125" style="10" customWidth="1"/>
    <col min="6" max="8" width="8.7109375" style="10" customWidth="1"/>
    <col min="9" max="9" width="12.57421875" style="10" hidden="1" customWidth="1"/>
    <col min="10" max="16384" width="9.140625" style="10" customWidth="1"/>
  </cols>
  <sheetData>
    <row r="1" spans="1:8" ht="13.5" thickTop="1">
      <c r="A1" s="690"/>
      <c r="B1" s="627"/>
      <c r="C1" s="627"/>
      <c r="D1" s="627"/>
      <c r="E1" s="627"/>
      <c r="F1" s="627"/>
      <c r="G1" s="627"/>
      <c r="H1" s="628"/>
    </row>
    <row r="2" spans="1:8" ht="15">
      <c r="A2" s="629">
        <f>'A.Quality'!A2</f>
        <v>0</v>
      </c>
      <c r="B2" s="630"/>
      <c r="C2" s="630"/>
      <c r="D2" s="630"/>
      <c r="E2" s="630"/>
      <c r="F2" s="630"/>
      <c r="G2" s="630"/>
      <c r="H2" s="631"/>
    </row>
    <row r="3" spans="1:8" ht="12.75">
      <c r="A3" s="632">
        <f>'A.Quality'!A3</f>
        <v>0</v>
      </c>
      <c r="B3" s="630"/>
      <c r="C3" s="630"/>
      <c r="D3" s="630"/>
      <c r="E3" s="630"/>
      <c r="F3" s="630"/>
      <c r="G3" s="630"/>
      <c r="H3" s="631"/>
    </row>
    <row r="4" spans="1:8" s="12" customFormat="1" ht="18">
      <c r="A4" s="691" t="s">
        <v>284</v>
      </c>
      <c r="B4" s="635"/>
      <c r="C4" s="654"/>
      <c r="D4" s="653"/>
      <c r="E4" s="653"/>
      <c r="F4" s="653"/>
      <c r="G4" s="653"/>
      <c r="H4" s="682"/>
    </row>
    <row r="5" spans="1:8" ht="12.75">
      <c r="A5" s="79"/>
      <c r="B5" s="50"/>
      <c r="C5" s="401"/>
      <c r="D5" s="55"/>
      <c r="E5" s="55"/>
      <c r="F5" s="55"/>
      <c r="G5" s="55"/>
      <c r="H5" s="71"/>
    </row>
    <row r="6" spans="1:8" ht="12.75">
      <c r="A6" s="683" t="s">
        <v>285</v>
      </c>
      <c r="B6" s="684"/>
      <c r="C6" s="640">
        <f>OSA!B21</f>
        <v>0</v>
      </c>
      <c r="D6" s="640"/>
      <c r="E6" s="640"/>
      <c r="F6" s="640" t="s">
        <v>389</v>
      </c>
      <c r="G6" s="658"/>
      <c r="H6" s="665"/>
    </row>
    <row r="7" spans="1:8" ht="12.75">
      <c r="A7" s="638"/>
      <c r="B7" s="684"/>
      <c r="C7" s="640" t="s">
        <v>151</v>
      </c>
      <c r="D7" s="640"/>
      <c r="E7" s="640"/>
      <c r="F7" s="640" t="s">
        <v>151</v>
      </c>
      <c r="G7" s="658"/>
      <c r="H7" s="665"/>
    </row>
    <row r="8" spans="1:8" ht="12.75">
      <c r="A8" s="167"/>
      <c r="B8" s="50"/>
      <c r="C8" s="83"/>
      <c r="D8" s="85"/>
      <c r="E8" s="85"/>
      <c r="F8" s="85"/>
      <c r="G8" s="85"/>
      <c r="H8" s="86"/>
    </row>
    <row r="9" spans="1:8" ht="37.5" customHeight="1">
      <c r="A9" s="495" t="s">
        <v>289</v>
      </c>
      <c r="B9" s="494" t="s">
        <v>380</v>
      </c>
      <c r="C9" s="43">
        <v>0</v>
      </c>
      <c r="D9" s="85"/>
      <c r="E9" s="85"/>
      <c r="F9" s="43">
        <v>0</v>
      </c>
      <c r="G9" s="85"/>
      <c r="H9" s="86"/>
    </row>
    <row r="10" spans="1:8" ht="12.75">
      <c r="A10" s="79"/>
      <c r="B10" s="453"/>
      <c r="C10" s="83"/>
      <c r="D10" s="85"/>
      <c r="E10" s="85"/>
      <c r="F10" s="83"/>
      <c r="G10" s="85"/>
      <c r="H10" s="86"/>
    </row>
    <row r="11" spans="1:8" ht="37.5" customHeight="1">
      <c r="A11" s="495" t="s">
        <v>290</v>
      </c>
      <c r="B11" s="494" t="s">
        <v>381</v>
      </c>
      <c r="C11" s="43">
        <v>0</v>
      </c>
      <c r="D11" s="85"/>
      <c r="E11" s="85"/>
      <c r="F11" s="43">
        <v>0</v>
      </c>
      <c r="G11" s="85"/>
      <c r="H11" s="86"/>
    </row>
    <row r="12" spans="1:8" ht="12.75">
      <c r="A12" s="79"/>
      <c r="B12" s="455"/>
      <c r="C12" s="83"/>
      <c r="D12" s="85"/>
      <c r="E12" s="85"/>
      <c r="F12" s="83"/>
      <c r="G12" s="85"/>
      <c r="H12" s="86"/>
    </row>
    <row r="13" spans="1:8" ht="63.75">
      <c r="A13" s="495" t="s">
        <v>291</v>
      </c>
      <c r="B13" s="174" t="s">
        <v>382</v>
      </c>
      <c r="C13" s="43">
        <v>0</v>
      </c>
      <c r="D13" s="85"/>
      <c r="E13" s="85"/>
      <c r="F13" s="43">
        <v>0</v>
      </c>
      <c r="G13" s="85"/>
      <c r="H13" s="86"/>
    </row>
    <row r="14" spans="1:9" s="326" customFormat="1" ht="12.75">
      <c r="A14" s="171"/>
      <c r="B14" s="462"/>
      <c r="C14" s="330"/>
      <c r="D14" s="327"/>
      <c r="E14" s="327"/>
      <c r="F14" s="330"/>
      <c r="G14" s="327"/>
      <c r="H14" s="328"/>
      <c r="I14" s="126">
        <v>1</v>
      </c>
    </row>
    <row r="15" spans="1:9" s="326" customFormat="1" ht="51">
      <c r="A15" s="173" t="s">
        <v>292</v>
      </c>
      <c r="B15" s="174" t="s">
        <v>296</v>
      </c>
      <c r="C15" s="43">
        <v>0</v>
      </c>
      <c r="D15" s="327"/>
      <c r="E15" s="327"/>
      <c r="F15" s="43">
        <v>0</v>
      </c>
      <c r="G15" s="327"/>
      <c r="H15" s="328"/>
      <c r="I15" s="126">
        <v>2</v>
      </c>
    </row>
    <row r="16" spans="1:9" s="326" customFormat="1" ht="12.75">
      <c r="A16" s="176"/>
      <c r="B16" s="452"/>
      <c r="C16" s="331"/>
      <c r="D16" s="327"/>
      <c r="E16" s="327"/>
      <c r="F16" s="331"/>
      <c r="G16" s="327"/>
      <c r="H16" s="328"/>
      <c r="I16" s="126">
        <v>3</v>
      </c>
    </row>
    <row r="17" spans="1:9" s="326" customFormat="1" ht="25.5">
      <c r="A17" s="173" t="s">
        <v>293</v>
      </c>
      <c r="B17" s="174" t="s">
        <v>383</v>
      </c>
      <c r="C17" s="43">
        <v>0</v>
      </c>
      <c r="D17" s="327"/>
      <c r="E17" s="327"/>
      <c r="F17" s="43">
        <v>0</v>
      </c>
      <c r="G17" s="327"/>
      <c r="H17" s="328"/>
      <c r="I17" s="325"/>
    </row>
    <row r="18" spans="1:9" s="326" customFormat="1" ht="12.75">
      <c r="A18" s="175"/>
      <c r="B18" s="452"/>
      <c r="C18" s="330"/>
      <c r="D18" s="327"/>
      <c r="E18" s="327"/>
      <c r="F18" s="330"/>
      <c r="G18" s="327"/>
      <c r="H18" s="328"/>
      <c r="I18" s="325">
        <v>0</v>
      </c>
    </row>
    <row r="19" spans="1:9" s="326" customFormat="1" ht="38.25">
      <c r="A19" s="173" t="s">
        <v>294</v>
      </c>
      <c r="B19" s="174" t="s">
        <v>384</v>
      </c>
      <c r="C19" s="43">
        <v>0</v>
      </c>
      <c r="D19" s="327"/>
      <c r="E19" s="327"/>
      <c r="F19" s="43">
        <v>0</v>
      </c>
      <c r="G19" s="327"/>
      <c r="H19" s="328"/>
      <c r="I19" s="325">
        <v>2</v>
      </c>
    </row>
    <row r="20" spans="1:9" s="326" customFormat="1" ht="12.75">
      <c r="A20" s="175"/>
      <c r="B20" s="452"/>
      <c r="C20" s="330"/>
      <c r="D20" s="327"/>
      <c r="E20" s="327"/>
      <c r="F20" s="330"/>
      <c r="G20" s="327"/>
      <c r="H20" s="328"/>
      <c r="I20" s="325">
        <v>3</v>
      </c>
    </row>
    <row r="21" spans="1:9" s="326" customFormat="1" ht="38.25">
      <c r="A21" s="173" t="s">
        <v>295</v>
      </c>
      <c r="B21" s="582" t="s">
        <v>385</v>
      </c>
      <c r="C21" s="583" t="s">
        <v>351</v>
      </c>
      <c r="D21" s="327"/>
      <c r="E21" s="327"/>
      <c r="F21" s="583" t="s">
        <v>351</v>
      </c>
      <c r="G21" s="327"/>
      <c r="H21" s="328"/>
      <c r="I21" s="325">
        <v>4</v>
      </c>
    </row>
    <row r="22" spans="1:9" s="326" customFormat="1" ht="12.75">
      <c r="A22" s="175"/>
      <c r="B22" s="452"/>
      <c r="C22" s="330"/>
      <c r="D22" s="327"/>
      <c r="E22" s="327"/>
      <c r="F22" s="330"/>
      <c r="G22" s="327"/>
      <c r="H22" s="328"/>
      <c r="I22" s="325">
        <v>5</v>
      </c>
    </row>
    <row r="23" spans="1:9" s="326" customFormat="1" ht="12.75">
      <c r="A23" s="175"/>
      <c r="B23" s="452"/>
      <c r="C23" s="330"/>
      <c r="D23" s="327"/>
      <c r="E23" s="327"/>
      <c r="F23" s="330"/>
      <c r="G23" s="327"/>
      <c r="H23" s="328"/>
      <c r="I23" s="553" t="s">
        <v>351</v>
      </c>
    </row>
    <row r="24" spans="1:9" ht="12.75">
      <c r="A24" s="306"/>
      <c r="B24" s="516" t="s">
        <v>297</v>
      </c>
      <c r="C24" s="68" t="s">
        <v>139</v>
      </c>
      <c r="D24" s="68" t="s">
        <v>136</v>
      </c>
      <c r="E24" s="68" t="s">
        <v>150</v>
      </c>
      <c r="F24" s="472" t="s">
        <v>139</v>
      </c>
      <c r="G24" s="68" t="s">
        <v>136</v>
      </c>
      <c r="H24" s="148" t="s">
        <v>150</v>
      </c>
      <c r="I24" s="190">
        <f>Scoring!C5</f>
        <v>0</v>
      </c>
    </row>
    <row r="25" spans="1:9" ht="12.75">
      <c r="A25" s="323"/>
      <c r="B25" s="464"/>
      <c r="C25" s="84">
        <f>SUM(C9:C22)</f>
        <v>0</v>
      </c>
      <c r="D25" s="84">
        <f>COUNT(C9:C22)*5</f>
        <v>30</v>
      </c>
      <c r="E25" s="43">
        <f>IF(AND(C9="na",C11="na",C13="na",C15="na",C17="na",C19="na",C21="na"),"NA",MIN(C9:C21))</f>
        <v>0</v>
      </c>
      <c r="F25" s="477">
        <f>SUM(F9:F22)</f>
        <v>0</v>
      </c>
      <c r="G25" s="84">
        <f>COUNT(F9:F22)*5</f>
        <v>30</v>
      </c>
      <c r="H25" s="88">
        <f>IF(AND(F9="na",F11="na",F13="na",F15="na",F17="na",F19="na",F21="na"),"NA",MIN(F9:F21))</f>
        <v>0</v>
      </c>
      <c r="I25" s="190">
        <v>1</v>
      </c>
    </row>
    <row r="26" spans="1:9" s="11" customFormat="1" ht="15.75">
      <c r="A26" s="305"/>
      <c r="B26" s="80"/>
      <c r="C26" s="186"/>
      <c r="D26" s="186"/>
      <c r="E26" s="186"/>
      <c r="F26" s="186"/>
      <c r="G26" s="186"/>
      <c r="H26" s="188"/>
      <c r="I26" s="190">
        <f>Scoring!C9</f>
        <v>2</v>
      </c>
    </row>
    <row r="27" spans="1:9" ht="12.75">
      <c r="A27" s="683" t="s">
        <v>286</v>
      </c>
      <c r="B27" s="684"/>
      <c r="C27" s="660"/>
      <c r="D27" s="658"/>
      <c r="E27" s="658"/>
      <c r="F27" s="658"/>
      <c r="G27" s="658"/>
      <c r="H27" s="665"/>
      <c r="I27" s="190">
        <f>Scoring!C11</f>
        <v>3</v>
      </c>
    </row>
    <row r="28" spans="1:9" ht="12.75">
      <c r="A28" s="167"/>
      <c r="B28" s="50"/>
      <c r="C28" s="83"/>
      <c r="D28" s="89"/>
      <c r="E28" s="89"/>
      <c r="F28" s="89"/>
      <c r="G28" s="89"/>
      <c r="H28" s="91"/>
      <c r="I28" s="190">
        <f>Scoring!C13</f>
        <v>4</v>
      </c>
    </row>
    <row r="29" spans="1:9" ht="12.75">
      <c r="A29" s="281" t="s">
        <v>299</v>
      </c>
      <c r="B29" s="95" t="s">
        <v>361</v>
      </c>
      <c r="C29" s="43">
        <v>0</v>
      </c>
      <c r="D29" s="85"/>
      <c r="E29" s="85"/>
      <c r="F29" s="43">
        <v>0</v>
      </c>
      <c r="G29" s="85"/>
      <c r="H29" s="86"/>
      <c r="I29" s="190">
        <f>Scoring!C15</f>
        <v>5</v>
      </c>
    </row>
    <row r="30" spans="1:8" ht="12.75">
      <c r="A30" s="79"/>
      <c r="B30" s="453"/>
      <c r="C30"/>
      <c r="D30" s="85"/>
      <c r="E30" s="85"/>
      <c r="F30"/>
      <c r="G30" s="85"/>
      <c r="H30" s="86"/>
    </row>
    <row r="31" spans="1:8" ht="12.75">
      <c r="A31" s="281" t="s">
        <v>300</v>
      </c>
      <c r="B31" s="95" t="s">
        <v>360</v>
      </c>
      <c r="C31" s="43">
        <v>0</v>
      </c>
      <c r="D31" s="85"/>
      <c r="E31" s="85"/>
      <c r="F31" s="43">
        <v>0</v>
      </c>
      <c r="G31" s="85"/>
      <c r="H31" s="86"/>
    </row>
    <row r="32" spans="1:8" ht="12.75">
      <c r="A32" s="79"/>
      <c r="B32" s="455"/>
      <c r="C32"/>
      <c r="D32" s="85"/>
      <c r="E32" s="85"/>
      <c r="F32"/>
      <c r="G32" s="85"/>
      <c r="H32" s="86"/>
    </row>
    <row r="33" spans="1:8" ht="12.75">
      <c r="A33" s="281" t="s">
        <v>301</v>
      </c>
      <c r="B33" s="174" t="s">
        <v>311</v>
      </c>
      <c r="C33" s="43">
        <v>0</v>
      </c>
      <c r="D33" s="85"/>
      <c r="E33" s="85"/>
      <c r="F33" s="43">
        <v>0</v>
      </c>
      <c r="G33" s="85"/>
      <c r="H33" s="86"/>
    </row>
    <row r="34" spans="1:8" ht="12.75">
      <c r="A34" s="171"/>
      <c r="B34" s="462"/>
      <c r="C34"/>
      <c r="D34" s="327"/>
      <c r="E34" s="327"/>
      <c r="F34"/>
      <c r="G34" s="85"/>
      <c r="H34" s="86"/>
    </row>
    <row r="35" spans="1:8" ht="12.75">
      <c r="A35" s="173" t="s">
        <v>302</v>
      </c>
      <c r="B35" s="174" t="s">
        <v>312</v>
      </c>
      <c r="C35" s="43">
        <v>0</v>
      </c>
      <c r="D35" s="327"/>
      <c r="E35" s="327"/>
      <c r="F35" s="43">
        <v>0</v>
      </c>
      <c r="G35" s="85"/>
      <c r="H35" s="86"/>
    </row>
    <row r="36" spans="1:8" ht="12.75">
      <c r="A36" s="176"/>
      <c r="B36" s="452"/>
      <c r="C36"/>
      <c r="D36" s="327"/>
      <c r="E36" s="327"/>
      <c r="F36"/>
      <c r="G36" s="85"/>
      <c r="H36" s="86"/>
    </row>
    <row r="37" spans="1:8" ht="12.75">
      <c r="A37" s="173" t="s">
        <v>303</v>
      </c>
      <c r="B37" s="174" t="s">
        <v>313</v>
      </c>
      <c r="C37" s="43">
        <v>0</v>
      </c>
      <c r="D37" s="327"/>
      <c r="E37" s="327"/>
      <c r="F37" s="43">
        <v>0</v>
      </c>
      <c r="G37" s="85"/>
      <c r="H37" s="86"/>
    </row>
    <row r="38" spans="1:8" ht="12.75">
      <c r="A38" s="175"/>
      <c r="B38" s="452"/>
      <c r="C38"/>
      <c r="D38" s="327"/>
      <c r="E38" s="327"/>
      <c r="F38"/>
      <c r="G38" s="85"/>
      <c r="H38" s="86"/>
    </row>
    <row r="39" spans="1:8" ht="12.75">
      <c r="A39" s="173" t="s">
        <v>304</v>
      </c>
      <c r="B39" s="174" t="s">
        <v>314</v>
      </c>
      <c r="C39" s="43">
        <v>0</v>
      </c>
      <c r="D39" s="327"/>
      <c r="E39" s="327"/>
      <c r="F39" s="43">
        <v>0</v>
      </c>
      <c r="G39" s="85"/>
      <c r="H39" s="86"/>
    </row>
    <row r="40" spans="1:8" ht="12.75">
      <c r="A40" s="175"/>
      <c r="B40" s="452"/>
      <c r="C40"/>
      <c r="D40" s="327"/>
      <c r="E40" s="327"/>
      <c r="F40"/>
      <c r="G40" s="85"/>
      <c r="H40" s="86"/>
    </row>
    <row r="41" spans="1:8" ht="12.75">
      <c r="A41" s="173" t="s">
        <v>305</v>
      </c>
      <c r="B41" s="174" t="s">
        <v>315</v>
      </c>
      <c r="C41" s="43">
        <v>0</v>
      </c>
      <c r="D41" s="327"/>
      <c r="E41" s="327"/>
      <c r="F41" s="43">
        <v>0</v>
      </c>
      <c r="G41" s="85"/>
      <c r="H41" s="86"/>
    </row>
    <row r="42" spans="1:8" ht="12.75">
      <c r="A42" s="175"/>
      <c r="B42" s="452"/>
      <c r="C42"/>
      <c r="D42" s="327"/>
      <c r="E42" s="327"/>
      <c r="F42"/>
      <c r="G42" s="85"/>
      <c r="H42" s="86"/>
    </row>
    <row r="43" spans="1:8" ht="25.5">
      <c r="A43" s="173" t="s">
        <v>306</v>
      </c>
      <c r="B43" s="174" t="s">
        <v>316</v>
      </c>
      <c r="C43" s="43">
        <v>0</v>
      </c>
      <c r="D43" s="327"/>
      <c r="E43" s="327"/>
      <c r="F43" s="43">
        <v>0</v>
      </c>
      <c r="G43" s="85"/>
      <c r="H43" s="86"/>
    </row>
    <row r="44" spans="1:8" ht="12.75">
      <c r="A44" s="168"/>
      <c r="B44" s="50"/>
      <c r="C44"/>
      <c r="D44"/>
      <c r="E44"/>
      <c r="F44"/>
      <c r="G44" s="85"/>
      <c r="H44" s="86"/>
    </row>
    <row r="45" spans="1:8" ht="12.75">
      <c r="A45" s="173" t="s">
        <v>308</v>
      </c>
      <c r="B45" s="174" t="s">
        <v>317</v>
      </c>
      <c r="C45" s="43">
        <v>0</v>
      </c>
      <c r="D45" s="327"/>
      <c r="E45" s="327"/>
      <c r="F45" s="43">
        <v>0</v>
      </c>
      <c r="G45" s="85"/>
      <c r="H45" s="86"/>
    </row>
    <row r="46" spans="1:8" ht="12.75">
      <c r="A46" s="168"/>
      <c r="B46" s="50"/>
      <c r="C46"/>
      <c r="D46"/>
      <c r="E46"/>
      <c r="F46"/>
      <c r="G46" s="85"/>
      <c r="H46" s="86"/>
    </row>
    <row r="47" spans="1:8" ht="25.5">
      <c r="A47" s="173" t="s">
        <v>307</v>
      </c>
      <c r="B47" s="174" t="s">
        <v>362</v>
      </c>
      <c r="C47" s="43">
        <v>0</v>
      </c>
      <c r="D47" s="327"/>
      <c r="E47" s="327"/>
      <c r="F47" s="43">
        <v>0</v>
      </c>
      <c r="G47" s="85"/>
      <c r="H47" s="86"/>
    </row>
    <row r="48" spans="1:8" ht="12.75">
      <c r="A48" s="168"/>
      <c r="B48" s="50"/>
      <c r="C48"/>
      <c r="D48"/>
      <c r="E48"/>
      <c r="F48"/>
      <c r="G48" s="85"/>
      <c r="H48" s="86"/>
    </row>
    <row r="49" spans="1:9" s="326" customFormat="1" ht="12.75">
      <c r="A49" s="171"/>
      <c r="B49" s="452"/>
      <c r="C49" s="330"/>
      <c r="D49" s="327"/>
      <c r="E49" s="327"/>
      <c r="F49" s="330"/>
      <c r="G49" s="327"/>
      <c r="H49" s="328"/>
      <c r="I49" s="332"/>
    </row>
    <row r="50" spans="1:8" ht="12.75">
      <c r="A50" s="306"/>
      <c r="B50" s="516" t="s">
        <v>298</v>
      </c>
      <c r="C50" s="68" t="s">
        <v>139</v>
      </c>
      <c r="D50" s="68" t="s">
        <v>136</v>
      </c>
      <c r="E50" s="68" t="s">
        <v>150</v>
      </c>
      <c r="F50" s="472" t="s">
        <v>139</v>
      </c>
      <c r="G50" s="68" t="s">
        <v>136</v>
      </c>
      <c r="H50" s="148" t="s">
        <v>150</v>
      </c>
    </row>
    <row r="51" spans="1:8" ht="12.75">
      <c r="A51" s="323"/>
      <c r="B51" s="469"/>
      <c r="C51" s="492">
        <f>SUM(C29:C47)</f>
        <v>0</v>
      </c>
      <c r="D51" s="84">
        <f>COUNT(C29:C47)*5</f>
        <v>50</v>
      </c>
      <c r="E51" s="43">
        <f>IF(AND(C29="na",C31="na",C33="na",C35="na",C37="na",C39="na",C41="na",C43="na",C45="na",C47="na"),"NA",MIN(C29:C47))</f>
        <v>0</v>
      </c>
      <c r="F51" s="477">
        <f>SUM(F29:F47)</f>
        <v>0</v>
      </c>
      <c r="G51" s="84">
        <f>COUNT(F29:F47)*5</f>
        <v>50</v>
      </c>
      <c r="H51" s="88">
        <f>IF(AND(F29="na",F31="na",F33="na",F35="na",F37="na",F39="na",F41="na",F43="na",F45="na",F47="na"),"NA",MIN(F29:F47))</f>
        <v>0</v>
      </c>
    </row>
    <row r="52" spans="1:8" ht="12.75">
      <c r="A52" s="306"/>
      <c r="B52" s="80"/>
      <c r="C52" s="82"/>
      <c r="D52" s="80"/>
      <c r="E52" s="484"/>
      <c r="F52" s="82"/>
      <c r="G52" s="80"/>
      <c r="H52" s="81"/>
    </row>
    <row r="53" spans="1:8" ht="12.75">
      <c r="A53" s="324"/>
      <c r="B53" s="80"/>
      <c r="C53" s="68" t="s">
        <v>139</v>
      </c>
      <c r="D53" s="68" t="s">
        <v>136</v>
      </c>
      <c r="E53" s="68" t="s">
        <v>150</v>
      </c>
      <c r="F53" s="472" t="s">
        <v>139</v>
      </c>
      <c r="G53" s="68" t="s">
        <v>136</v>
      </c>
      <c r="H53" s="148" t="s">
        <v>150</v>
      </c>
    </row>
    <row r="54" spans="1:8" ht="12.75">
      <c r="A54" s="324"/>
      <c r="B54" s="80"/>
      <c r="C54" s="493">
        <f>C25+C51</f>
        <v>0</v>
      </c>
      <c r="D54" s="43">
        <f>D25+D51</f>
        <v>80</v>
      </c>
      <c r="E54" s="43">
        <f>IF(AND(E25="na",E51="na"),"NA",MIN(E25,E51))</f>
        <v>0</v>
      </c>
      <c r="F54" s="493">
        <f>F25+F51</f>
        <v>0</v>
      </c>
      <c r="G54" s="43">
        <f>G25+G51</f>
        <v>80</v>
      </c>
      <c r="H54" s="88">
        <f>IF(AND(H25="na",H51="na"),"NA",MIN(H25,H51))</f>
        <v>0</v>
      </c>
    </row>
    <row r="55" spans="1:8" ht="12.75">
      <c r="A55" s="324"/>
      <c r="B55" s="80"/>
      <c r="C55" s="83"/>
      <c r="D55" s="83"/>
      <c r="E55"/>
      <c r="F55"/>
      <c r="G55"/>
      <c r="H55" s="491"/>
    </row>
    <row r="56" spans="1:8" ht="12.75">
      <c r="A56" s="496" t="s">
        <v>309</v>
      </c>
      <c r="B56" s="80"/>
      <c r="C56" s="83"/>
      <c r="D56" s="83"/>
      <c r="E56"/>
      <c r="F56"/>
      <c r="G56"/>
      <c r="H56" s="491"/>
    </row>
    <row r="57" spans="1:8" ht="12.75">
      <c r="A57" s="324"/>
      <c r="B57" s="80"/>
      <c r="C57" s="83"/>
      <c r="D57" s="83"/>
      <c r="E57"/>
      <c r="F57"/>
      <c r="G57"/>
      <c r="H57" s="491"/>
    </row>
    <row r="58" spans="1:8" ht="39.75" customHeight="1">
      <c r="A58" s="866" t="s">
        <v>310</v>
      </c>
      <c r="B58" s="867"/>
      <c r="C58" s="867"/>
      <c r="D58" s="867"/>
      <c r="E58" s="867"/>
      <c r="F58" s="867"/>
      <c r="G58" s="867"/>
      <c r="H58" s="491"/>
    </row>
    <row r="59" spans="1:8" ht="21.75" customHeight="1">
      <c r="A59" s="581" t="s">
        <v>359</v>
      </c>
      <c r="B59" s="561"/>
      <c r="C59" s="561"/>
      <c r="D59" s="561"/>
      <c r="E59" s="561"/>
      <c r="F59" s="561"/>
      <c r="G59" s="561"/>
      <c r="H59" s="491"/>
    </row>
    <row r="60" spans="1:8" ht="21.75" customHeight="1" thickBot="1">
      <c r="A60" s="581"/>
      <c r="B60" s="561"/>
      <c r="C60" s="561"/>
      <c r="D60" s="561"/>
      <c r="E60" s="561"/>
      <c r="F60" s="561"/>
      <c r="G60" s="561"/>
      <c r="H60" s="491"/>
    </row>
    <row r="61" spans="1:8" ht="24.75" customHeight="1">
      <c r="A61" s="731" t="s">
        <v>352</v>
      </c>
      <c r="B61" s="732"/>
      <c r="C61" s="732"/>
      <c r="D61" s="732"/>
      <c r="E61" s="732"/>
      <c r="F61" s="732"/>
      <c r="G61" s="733"/>
      <c r="H61" s="491"/>
    </row>
    <row r="62" spans="1:8" ht="24.75" customHeight="1">
      <c r="A62" s="701">
        <v>5</v>
      </c>
      <c r="B62" s="864" t="s">
        <v>409</v>
      </c>
      <c r="C62" s="864"/>
      <c r="D62" s="864"/>
      <c r="E62" s="864"/>
      <c r="F62" s="864"/>
      <c r="G62" s="865"/>
      <c r="H62" s="491"/>
    </row>
    <row r="63" spans="1:8" ht="24.75" customHeight="1">
      <c r="A63" s="701">
        <v>4</v>
      </c>
      <c r="B63" s="864" t="s">
        <v>405</v>
      </c>
      <c r="C63" s="864"/>
      <c r="D63" s="864"/>
      <c r="E63" s="864"/>
      <c r="F63" s="864"/>
      <c r="G63" s="865"/>
      <c r="H63" s="491"/>
    </row>
    <row r="64" spans="1:8" ht="24.75" customHeight="1">
      <c r="A64" s="701">
        <v>3</v>
      </c>
      <c r="B64" s="864" t="s">
        <v>410</v>
      </c>
      <c r="C64" s="864"/>
      <c r="D64" s="864"/>
      <c r="E64" s="864"/>
      <c r="F64" s="864"/>
      <c r="G64" s="865"/>
      <c r="H64" s="491"/>
    </row>
    <row r="65" spans="1:8" ht="24.75" customHeight="1">
      <c r="A65" s="701">
        <v>2</v>
      </c>
      <c r="B65" s="864" t="s">
        <v>405</v>
      </c>
      <c r="C65" s="864"/>
      <c r="D65" s="864"/>
      <c r="E65" s="864"/>
      <c r="F65" s="864"/>
      <c r="G65" s="865"/>
      <c r="H65" s="491"/>
    </row>
    <row r="66" spans="1:8" ht="24.75" customHeight="1">
      <c r="A66" s="701">
        <v>1</v>
      </c>
      <c r="B66" s="864" t="s">
        <v>408</v>
      </c>
      <c r="C66" s="864"/>
      <c r="D66" s="864"/>
      <c r="E66" s="864"/>
      <c r="F66" s="864"/>
      <c r="G66" s="865"/>
      <c r="H66" s="491"/>
    </row>
    <row r="67" spans="1:8" ht="24.75" customHeight="1">
      <c r="A67" s="701">
        <v>0</v>
      </c>
      <c r="B67" s="864" t="s">
        <v>424</v>
      </c>
      <c r="C67" s="864"/>
      <c r="D67" s="864"/>
      <c r="E67" s="864"/>
      <c r="F67" s="864"/>
      <c r="G67" s="865"/>
      <c r="H67" s="491"/>
    </row>
    <row r="68" spans="1:8" ht="38.25" customHeight="1" thickBot="1">
      <c r="A68" s="702" t="s">
        <v>351</v>
      </c>
      <c r="B68" s="862" t="s">
        <v>354</v>
      </c>
      <c r="C68" s="862"/>
      <c r="D68" s="862"/>
      <c r="E68" s="862"/>
      <c r="F68" s="862"/>
      <c r="G68" s="863"/>
      <c r="H68" s="90"/>
    </row>
    <row r="72" ht="12.75">
      <c r="A72" s="189" t="s">
        <v>0</v>
      </c>
    </row>
    <row r="73" ht="12.75">
      <c r="A73" s="376"/>
    </row>
    <row r="74" ht="12.75">
      <c r="A74" s="376"/>
    </row>
    <row r="75" ht="12.75">
      <c r="A75" s="376"/>
    </row>
    <row r="76" ht="12.75">
      <c r="A76" s="376"/>
    </row>
    <row r="77" ht="12.75">
      <c r="A77" s="376"/>
    </row>
    <row r="78" ht="12.75">
      <c r="A78" s="376"/>
    </row>
    <row r="79" ht="12.75">
      <c r="A79" s="376"/>
    </row>
    <row r="80" ht="12.75">
      <c r="A80" s="376"/>
    </row>
    <row r="81" ht="12.75">
      <c r="A81" s="376"/>
    </row>
  </sheetData>
  <sheetProtection formatCells="0"/>
  <mergeCells count="9">
    <mergeCell ref="B68:G68"/>
    <mergeCell ref="B64:G64"/>
    <mergeCell ref="B65:G65"/>
    <mergeCell ref="B66:G66"/>
    <mergeCell ref="B67:G67"/>
    <mergeCell ref="A58:G58"/>
    <mergeCell ref="A61:G61"/>
    <mergeCell ref="B62:G62"/>
    <mergeCell ref="B63:G63"/>
  </mergeCells>
  <conditionalFormatting sqref="E51 E54 E25 H25">
    <cfRule type="cellIs" priority="97" dxfId="2" operator="between" stopIfTrue="1">
      <formula>0</formula>
      <formula>2</formula>
    </cfRule>
    <cfRule type="cellIs" priority="98" dxfId="1" operator="equal" stopIfTrue="1">
      <formula>3</formula>
    </cfRule>
    <cfRule type="cellIs" priority="99" dxfId="0" operator="greaterThanOrEqual" stopIfTrue="1">
      <formula>4</formula>
    </cfRule>
  </conditionalFormatting>
  <conditionalFormatting sqref="C31 C41 C39 C37 C35 C33 C29 C43 F37 F39 F41 F43 F29 F31 F33 F35 C45 F45 C47 F47 C17 C19 C21 C9 C11 C13 C15 F17 F19 F21 F9 F11 F13 F15">
    <cfRule type="cellIs" priority="94" dxfId="2" operator="lessThan" stopIfTrue="1">
      <formula>3</formula>
    </cfRule>
    <cfRule type="cellIs" priority="95" dxfId="1" operator="equal" stopIfTrue="1">
      <formula>3</formula>
    </cfRule>
    <cfRule type="cellIs" priority="96" dxfId="0" operator="greaterThan" stopIfTrue="1">
      <formula>3</formula>
    </cfRule>
  </conditionalFormatting>
  <conditionalFormatting sqref="H51 H54">
    <cfRule type="cellIs" priority="49" dxfId="2" operator="between" stopIfTrue="1">
      <formula>0</formula>
      <formula>2</formula>
    </cfRule>
    <cfRule type="cellIs" priority="50" dxfId="1" operator="equal" stopIfTrue="1">
      <formula>3</formula>
    </cfRule>
    <cfRule type="cellIs" priority="51" dxfId="0" operator="greaterThanOrEqual" stopIfTrue="1">
      <formula>4</formula>
    </cfRule>
  </conditionalFormatting>
  <conditionalFormatting sqref="H51">
    <cfRule type="cellIs" priority="13" dxfId="2" operator="between" stopIfTrue="1">
      <formula>0</formula>
      <formula>2</formula>
    </cfRule>
    <cfRule type="cellIs" priority="14" dxfId="1" operator="equal" stopIfTrue="1">
      <formula>3</formula>
    </cfRule>
    <cfRule type="cellIs" priority="15" dxfId="0" operator="greaterThanOrEqual" stopIfTrue="1">
      <formula>4</formula>
    </cfRule>
  </conditionalFormatting>
  <conditionalFormatting sqref="H54">
    <cfRule type="cellIs" priority="10" dxfId="2" operator="between" stopIfTrue="1">
      <formula>0</formula>
      <formula>2</formula>
    </cfRule>
    <cfRule type="cellIs" priority="11" dxfId="1" operator="equal" stopIfTrue="1">
      <formula>3</formula>
    </cfRule>
    <cfRule type="cellIs" priority="12" dxfId="0" operator="greaterThanOrEqual" stopIfTrue="1">
      <formula>4</formula>
    </cfRule>
  </conditionalFormatting>
  <conditionalFormatting sqref="H54">
    <cfRule type="cellIs" priority="7" dxfId="2" operator="between" stopIfTrue="1">
      <formula>0</formula>
      <formula>2</formula>
    </cfRule>
    <cfRule type="cellIs" priority="8" dxfId="1" operator="equal" stopIfTrue="1">
      <formula>3</formula>
    </cfRule>
    <cfRule type="cellIs" priority="9" dxfId="0" operator="greaterThanOrEqual" stopIfTrue="1">
      <formula>4</formula>
    </cfRule>
  </conditionalFormatting>
  <conditionalFormatting sqref="H51">
    <cfRule type="cellIs" priority="4" dxfId="2" operator="between" stopIfTrue="1">
      <formula>0</formula>
      <formula>2</formula>
    </cfRule>
    <cfRule type="cellIs" priority="5" dxfId="1" operator="equal" stopIfTrue="1">
      <formula>3</formula>
    </cfRule>
    <cfRule type="cellIs" priority="6" dxfId="0" operator="greaterThanOrEqual" stopIfTrue="1">
      <formula>4</formula>
    </cfRule>
  </conditionalFormatting>
  <conditionalFormatting sqref="H51">
    <cfRule type="cellIs" priority="1" dxfId="2" operator="between" stopIfTrue="1">
      <formula>0</formula>
      <formula>2</formula>
    </cfRule>
    <cfRule type="cellIs" priority="2" dxfId="1" operator="equal" stopIfTrue="1">
      <formula>3</formula>
    </cfRule>
    <cfRule type="cellIs" priority="3" dxfId="0" operator="greaterThanOrEqual" stopIfTrue="1">
      <formula>4</formula>
    </cfRule>
  </conditionalFormatting>
  <dataValidations count="1">
    <dataValidation type="list" allowBlank="1" showInputMessage="1" showErrorMessage="1" error="Invalid Entry! Use allowed scoring only!" sqref="F9 C9 C11 C13 C15 C17 C19 C21 C29 C31 C33 C35 C37 C39 C41 C43 C45 C47 F47 F45 F43 F41 F39 F37 F35 F33 F31 F29 F21 F19 F17 F15 F13 F11">
      <formula1>$I$23:$I$29</formula1>
    </dataValidation>
  </dataValidations>
  <hyperlinks>
    <hyperlink ref="B24" location="'Hazardous Subs Action Plan'!A9" display="F.1 Comments - Action Plan Link:  "/>
    <hyperlink ref="B50" location="'Hazardous Subs Action Plan'!A23" display="F.2 Comments - Action Plan Link:  "/>
  </hyperlinks>
  <printOptions headings="1" horizontalCentered="1"/>
  <pageMargins left="0.5" right="0.5" top="0.75" bottom="0.75" header="0.5" footer="0.5"/>
  <pageSetup cellComments="atEnd" fitToHeight="1" fitToWidth="1" horizontalDpi="600" verticalDpi="600" orientation="portrait" scale="65"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sheetPr codeName="Sheet11">
    <tabColor theme="7" tint="0.39998000860214233"/>
    <pageSetUpPr fitToPage="1"/>
  </sheetPr>
  <dimension ref="A1:H104"/>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57421875" style="139" customWidth="1"/>
    <col min="9" max="16384" width="9.140625" style="139" customWidth="1"/>
  </cols>
  <sheetData>
    <row r="1" spans="1:7" s="313" customFormat="1" ht="15.75">
      <c r="A1" s="648"/>
      <c r="B1" s="649"/>
      <c r="C1" s="876">
        <f>OSA!B21</f>
        <v>0</v>
      </c>
      <c r="D1" s="876"/>
      <c r="E1" s="876"/>
      <c r="F1" s="876"/>
      <c r="G1" s="877"/>
    </row>
    <row r="2" spans="1:7" s="313" customFormat="1" ht="15.75">
      <c r="A2" s="650"/>
      <c r="B2" s="651"/>
      <c r="C2" s="878">
        <f>OSA!B24</f>
        <v>0</v>
      </c>
      <c r="D2" s="878"/>
      <c r="E2" s="878"/>
      <c r="F2" s="878"/>
      <c r="G2" s="879"/>
    </row>
    <row r="3" spans="1:7" s="313" customFormat="1" ht="16.5" thickBot="1">
      <c r="A3" s="880" t="s">
        <v>82</v>
      </c>
      <c r="B3" s="870"/>
      <c r="C3" s="870"/>
      <c r="D3" s="870"/>
      <c r="E3" s="870"/>
      <c r="F3" s="870"/>
      <c r="G3" s="871"/>
    </row>
    <row r="4" spans="2:7" ht="13.5" thickBot="1">
      <c r="B4" s="314"/>
      <c r="C4" s="314"/>
      <c r="D4" s="315"/>
      <c r="E4" s="315"/>
      <c r="F4" s="315"/>
      <c r="G4" s="315"/>
    </row>
    <row r="5" spans="1:7" s="316" customFormat="1" ht="15.75">
      <c r="A5" s="832" t="str">
        <f>'A.Quality'!A6</f>
        <v>A.1  APQP Execution</v>
      </c>
      <c r="B5" s="872"/>
      <c r="C5" s="872"/>
      <c r="D5" s="872"/>
      <c r="E5" s="872"/>
      <c r="F5" s="872"/>
      <c r="G5" s="873"/>
    </row>
    <row r="6" spans="1:7" ht="13.5" thickBot="1">
      <c r="A6" s="868" t="s">
        <v>81</v>
      </c>
      <c r="B6" s="869"/>
      <c r="C6" s="584"/>
      <c r="D6" s="446"/>
      <c r="E6" s="446"/>
      <c r="F6" s="446"/>
      <c r="G6" s="447"/>
    </row>
    <row r="7" spans="1:7" s="11" customFormat="1" ht="30.75" customHeight="1" thickBot="1">
      <c r="A7" s="874">
        <f>'A.Quality'!B26</f>
        <v>0</v>
      </c>
      <c r="B7" s="875"/>
      <c r="C7" s="875"/>
      <c r="D7" s="875"/>
      <c r="E7" s="875"/>
      <c r="F7" s="426" t="s">
        <v>170</v>
      </c>
      <c r="G7" s="311">
        <f>'A.Quality'!H26</f>
        <v>0</v>
      </c>
    </row>
    <row r="8" spans="1:7" s="318" customFormat="1" ht="25.5">
      <c r="A8" s="312" t="s">
        <v>74</v>
      </c>
      <c r="B8" s="7" t="s">
        <v>75</v>
      </c>
      <c r="C8" s="7" t="s">
        <v>76</v>
      </c>
      <c r="D8" s="7" t="s">
        <v>77</v>
      </c>
      <c r="E8" s="7" t="s">
        <v>78</v>
      </c>
      <c r="F8" s="40" t="s">
        <v>80</v>
      </c>
      <c r="G8" s="41" t="s">
        <v>79</v>
      </c>
    </row>
    <row r="9" spans="1:7" s="179" customFormat="1" ht="12.75">
      <c r="A9" s="585"/>
      <c r="B9" s="586"/>
      <c r="C9" s="586"/>
      <c r="D9" s="587"/>
      <c r="E9" s="588"/>
      <c r="F9" s="588"/>
      <c r="G9" s="589"/>
    </row>
    <row r="10" spans="1:7" s="179" customFormat="1" ht="12.75">
      <c r="A10" s="585"/>
      <c r="B10" s="586"/>
      <c r="C10" s="586"/>
      <c r="D10" s="587"/>
      <c r="E10" s="588"/>
      <c r="F10" s="588"/>
      <c r="G10" s="589"/>
    </row>
    <row r="11" spans="1:7" s="179" customFormat="1" ht="12.75">
      <c r="A11" s="590"/>
      <c r="B11" s="586"/>
      <c r="C11" s="586"/>
      <c r="D11" s="587"/>
      <c r="E11" s="588"/>
      <c r="F11" s="588"/>
      <c r="G11" s="589"/>
    </row>
    <row r="12" spans="1:7" s="179" customFormat="1" ht="12.75">
      <c r="A12" s="585"/>
      <c r="B12" s="586"/>
      <c r="C12" s="586"/>
      <c r="D12" s="587"/>
      <c r="E12" s="588"/>
      <c r="F12" s="588"/>
      <c r="G12" s="589"/>
    </row>
    <row r="13" spans="1:7" s="179" customFormat="1" ht="12.75">
      <c r="A13" s="585"/>
      <c r="B13" s="586"/>
      <c r="C13" s="586"/>
      <c r="D13" s="587"/>
      <c r="E13" s="588"/>
      <c r="F13" s="588"/>
      <c r="G13" s="589"/>
    </row>
    <row r="14" spans="1:7" s="179" customFormat="1" ht="12.75">
      <c r="A14" s="585"/>
      <c r="B14" s="586"/>
      <c r="C14" s="586"/>
      <c r="D14" s="587"/>
      <c r="E14" s="588"/>
      <c r="F14" s="588"/>
      <c r="G14" s="589"/>
    </row>
    <row r="15" spans="1:7" s="179" customFormat="1" ht="12.75">
      <c r="A15" s="585"/>
      <c r="B15" s="586"/>
      <c r="C15" s="586"/>
      <c r="D15" s="587"/>
      <c r="E15" s="588"/>
      <c r="F15" s="588"/>
      <c r="G15" s="589"/>
    </row>
    <row r="16" spans="1:7" s="179" customFormat="1" ht="12.75">
      <c r="A16" s="585"/>
      <c r="B16" s="586"/>
      <c r="C16" s="586"/>
      <c r="D16" s="587"/>
      <c r="E16" s="588"/>
      <c r="F16" s="588"/>
      <c r="G16" s="589"/>
    </row>
    <row r="17" spans="1:7" s="179" customFormat="1" ht="12.75">
      <c r="A17" s="585"/>
      <c r="B17" s="586"/>
      <c r="C17" s="586"/>
      <c r="D17" s="587"/>
      <c r="E17" s="588"/>
      <c r="F17" s="588"/>
      <c r="G17" s="589"/>
    </row>
    <row r="18" spans="1:7" s="179" customFormat="1" ht="12.75">
      <c r="A18" s="591"/>
      <c r="B18" s="592"/>
      <c r="C18" s="592"/>
      <c r="D18" s="593"/>
      <c r="E18" s="594"/>
      <c r="F18" s="594"/>
      <c r="G18" s="595"/>
    </row>
    <row r="19" spans="1:7" s="179" customFormat="1" ht="12.75">
      <c r="A19" s="591"/>
      <c r="B19" s="592"/>
      <c r="C19" s="592"/>
      <c r="D19" s="593"/>
      <c r="E19" s="594"/>
      <c r="F19" s="594"/>
      <c r="G19" s="595"/>
    </row>
    <row r="20" spans="1:7" s="179" customFormat="1" ht="12.75">
      <c r="A20" s="591"/>
      <c r="B20" s="592"/>
      <c r="C20" s="592"/>
      <c r="D20" s="593"/>
      <c r="E20" s="594"/>
      <c r="F20" s="594"/>
      <c r="G20" s="595"/>
    </row>
    <row r="21" spans="1:7" s="179" customFormat="1" ht="12.75">
      <c r="A21" s="591"/>
      <c r="B21" s="592"/>
      <c r="C21" s="592"/>
      <c r="D21" s="593"/>
      <c r="E21" s="594"/>
      <c r="F21" s="594"/>
      <c r="G21" s="595"/>
    </row>
    <row r="22" spans="1:7" s="179" customFormat="1" ht="13.5" thickBot="1">
      <c r="A22" s="596"/>
      <c r="B22" s="597"/>
      <c r="C22" s="597"/>
      <c r="D22" s="598"/>
      <c r="E22" s="599"/>
      <c r="F22" s="599"/>
      <c r="G22" s="600"/>
    </row>
    <row r="23" spans="1:8" ht="13.5" thickBot="1">
      <c r="A23" s="314"/>
      <c r="B23" s="314"/>
      <c r="C23" s="314"/>
      <c r="D23" s="314"/>
      <c r="E23" s="314"/>
      <c r="F23" s="314"/>
      <c r="G23" s="314"/>
      <c r="H23" s="314"/>
    </row>
    <row r="24" spans="1:7" s="316" customFormat="1" ht="15.75">
      <c r="A24" s="832" t="str">
        <f>'A.Quality'!A28</f>
        <v>A.2  Support Launch Activities</v>
      </c>
      <c r="B24" s="872"/>
      <c r="C24" s="872"/>
      <c r="D24" s="872"/>
      <c r="E24" s="872"/>
      <c r="F24" s="872"/>
      <c r="G24" s="873"/>
    </row>
    <row r="25" spans="1:7" ht="13.5" thickBot="1">
      <c r="A25" s="868" t="s">
        <v>81</v>
      </c>
      <c r="B25" s="869"/>
      <c r="C25" s="584"/>
      <c r="D25" s="446"/>
      <c r="E25" s="446"/>
      <c r="F25" s="446"/>
      <c r="G25" s="447"/>
    </row>
    <row r="26" spans="1:7" s="11" customFormat="1" ht="30.75" customHeight="1" thickBot="1">
      <c r="A26" s="874">
        <f>'A.Quality'!B35</f>
        <v>0</v>
      </c>
      <c r="B26" s="875"/>
      <c r="C26" s="875"/>
      <c r="D26" s="875"/>
      <c r="E26" s="875"/>
      <c r="F26" s="426" t="s">
        <v>170</v>
      </c>
      <c r="G26" s="311">
        <f>'A.Quality'!H35</f>
        <v>0</v>
      </c>
    </row>
    <row r="27" spans="1:7" s="318" customFormat="1" ht="25.5">
      <c r="A27" s="312" t="s">
        <v>74</v>
      </c>
      <c r="B27" s="7" t="s">
        <v>75</v>
      </c>
      <c r="C27" s="7" t="s">
        <v>76</v>
      </c>
      <c r="D27" s="7" t="s">
        <v>77</v>
      </c>
      <c r="E27" s="7" t="s">
        <v>78</v>
      </c>
      <c r="F27" s="7" t="s">
        <v>80</v>
      </c>
      <c r="G27" s="9" t="s">
        <v>79</v>
      </c>
    </row>
    <row r="28" spans="1:7" s="179" customFormat="1" ht="12.75">
      <c r="A28" s="585"/>
      <c r="B28" s="586"/>
      <c r="C28" s="586"/>
      <c r="D28" s="587"/>
      <c r="E28" s="588"/>
      <c r="F28" s="588"/>
      <c r="G28" s="589"/>
    </row>
    <row r="29" spans="1:7" s="179" customFormat="1" ht="12.75">
      <c r="A29" s="585"/>
      <c r="B29" s="586"/>
      <c r="C29" s="586"/>
      <c r="D29" s="587"/>
      <c r="E29" s="588"/>
      <c r="F29" s="588"/>
      <c r="G29" s="589"/>
    </row>
    <row r="30" spans="1:7" s="179" customFormat="1" ht="12.75">
      <c r="A30" s="590"/>
      <c r="B30" s="586"/>
      <c r="C30" s="586"/>
      <c r="D30" s="587"/>
      <c r="E30" s="588"/>
      <c r="F30" s="588"/>
      <c r="G30" s="589"/>
    </row>
    <row r="31" spans="1:7" s="179" customFormat="1" ht="12.75">
      <c r="A31" s="585"/>
      <c r="B31" s="586"/>
      <c r="C31" s="586"/>
      <c r="D31" s="587"/>
      <c r="E31" s="588"/>
      <c r="F31" s="588"/>
      <c r="G31" s="589"/>
    </row>
    <row r="32" spans="1:7" s="179" customFormat="1" ht="12.75">
      <c r="A32" s="585"/>
      <c r="B32" s="586"/>
      <c r="C32" s="586"/>
      <c r="D32" s="587"/>
      <c r="E32" s="588"/>
      <c r="F32" s="588"/>
      <c r="G32" s="589"/>
    </row>
    <row r="33" spans="1:7" s="179" customFormat="1" ht="12.75">
      <c r="A33" s="585"/>
      <c r="B33" s="586"/>
      <c r="C33" s="586"/>
      <c r="D33" s="587"/>
      <c r="E33" s="588"/>
      <c r="F33" s="588"/>
      <c r="G33" s="589"/>
    </row>
    <row r="34" spans="1:7" s="179" customFormat="1" ht="12.75">
      <c r="A34" s="585"/>
      <c r="B34" s="586"/>
      <c r="C34" s="586"/>
      <c r="D34" s="587"/>
      <c r="E34" s="588"/>
      <c r="F34" s="588"/>
      <c r="G34" s="589"/>
    </row>
    <row r="35" spans="1:7" s="179" customFormat="1" ht="12.75">
      <c r="A35" s="585"/>
      <c r="B35" s="586"/>
      <c r="C35" s="586"/>
      <c r="D35" s="587"/>
      <c r="E35" s="588"/>
      <c r="F35" s="588"/>
      <c r="G35" s="589"/>
    </row>
    <row r="36" spans="1:7" s="179" customFormat="1" ht="12.75">
      <c r="A36" s="585"/>
      <c r="B36" s="586"/>
      <c r="C36" s="586"/>
      <c r="D36" s="587"/>
      <c r="E36" s="588"/>
      <c r="F36" s="588"/>
      <c r="G36" s="589"/>
    </row>
    <row r="37" spans="1:7" s="179" customFormat="1" ht="13.5" thickBot="1">
      <c r="A37" s="139"/>
      <c r="B37" s="139"/>
      <c r="C37" s="139"/>
      <c r="D37" s="139"/>
      <c r="E37" s="139"/>
      <c r="F37" s="139"/>
      <c r="G37" s="139"/>
    </row>
    <row r="38" spans="1:7" s="316" customFormat="1" ht="15.75">
      <c r="A38" s="832" t="str">
        <f>'A.Quality'!A37</f>
        <v>A.3  Manufacturing Quality</v>
      </c>
      <c r="B38" s="872"/>
      <c r="C38" s="872"/>
      <c r="D38" s="872"/>
      <c r="E38" s="872"/>
      <c r="F38" s="872"/>
      <c r="G38" s="873"/>
    </row>
    <row r="39" spans="1:7" ht="13.5" thickBot="1">
      <c r="A39" s="868" t="s">
        <v>81</v>
      </c>
      <c r="B39" s="869"/>
      <c r="C39" s="584"/>
      <c r="D39" s="446"/>
      <c r="E39" s="446"/>
      <c r="F39" s="446"/>
      <c r="G39" s="447"/>
    </row>
    <row r="40" spans="1:7" s="11" customFormat="1" ht="30.75" customHeight="1" thickBot="1">
      <c r="A40" s="874">
        <f>'A.Quality'!B64</f>
        <v>0</v>
      </c>
      <c r="B40" s="875"/>
      <c r="C40" s="875"/>
      <c r="D40" s="875"/>
      <c r="E40" s="875"/>
      <c r="F40" s="426" t="s">
        <v>170</v>
      </c>
      <c r="G40" s="311">
        <f>'A.Quality'!H64</f>
        <v>0</v>
      </c>
    </row>
    <row r="41" spans="1:7" s="318" customFormat="1" ht="25.5">
      <c r="A41" s="312" t="s">
        <v>74</v>
      </c>
      <c r="B41" s="7" t="s">
        <v>75</v>
      </c>
      <c r="C41" s="7" t="s">
        <v>76</v>
      </c>
      <c r="D41" s="7" t="s">
        <v>77</v>
      </c>
      <c r="E41" s="7" t="s">
        <v>78</v>
      </c>
      <c r="F41" s="7" t="s">
        <v>80</v>
      </c>
      <c r="G41" s="9" t="s">
        <v>79</v>
      </c>
    </row>
    <row r="42" spans="1:7" s="179" customFormat="1" ht="12.75">
      <c r="A42" s="585"/>
      <c r="B42" s="586"/>
      <c r="C42" s="586"/>
      <c r="D42" s="587"/>
      <c r="E42" s="588"/>
      <c r="F42" s="588"/>
      <c r="G42" s="589"/>
    </row>
    <row r="43" spans="1:7" s="179" customFormat="1" ht="12.75">
      <c r="A43" s="585"/>
      <c r="B43" s="586"/>
      <c r="C43" s="586"/>
      <c r="D43" s="587"/>
      <c r="E43" s="588"/>
      <c r="F43" s="588"/>
      <c r="G43" s="589"/>
    </row>
    <row r="44" spans="1:7" s="179" customFormat="1" ht="12.75">
      <c r="A44" s="590"/>
      <c r="B44" s="586"/>
      <c r="C44" s="586"/>
      <c r="D44" s="587"/>
      <c r="E44" s="588"/>
      <c r="F44" s="588"/>
      <c r="G44" s="589"/>
    </row>
    <row r="45" spans="1:7" s="179" customFormat="1" ht="12.75">
      <c r="A45" s="585"/>
      <c r="B45" s="586"/>
      <c r="C45" s="586"/>
      <c r="D45" s="587"/>
      <c r="E45" s="588"/>
      <c r="F45" s="588"/>
      <c r="G45" s="589"/>
    </row>
    <row r="46" spans="1:7" s="179" customFormat="1" ht="12.75">
      <c r="A46" s="585"/>
      <c r="B46" s="586"/>
      <c r="C46" s="586"/>
      <c r="D46" s="587"/>
      <c r="E46" s="588"/>
      <c r="F46" s="588"/>
      <c r="G46" s="589"/>
    </row>
    <row r="47" spans="1:7" s="179" customFormat="1" ht="12.75">
      <c r="A47" s="585"/>
      <c r="B47" s="586"/>
      <c r="C47" s="586"/>
      <c r="D47" s="587"/>
      <c r="E47" s="588"/>
      <c r="F47" s="588"/>
      <c r="G47" s="589"/>
    </row>
    <row r="48" spans="1:7" s="179" customFormat="1" ht="12.75">
      <c r="A48" s="585"/>
      <c r="B48" s="586"/>
      <c r="C48" s="586"/>
      <c r="D48" s="587"/>
      <c r="E48" s="588"/>
      <c r="F48" s="588"/>
      <c r="G48" s="589"/>
    </row>
    <row r="49" spans="1:7" s="179" customFormat="1" ht="12.75">
      <c r="A49" s="585"/>
      <c r="B49" s="586"/>
      <c r="C49" s="586"/>
      <c r="D49" s="587"/>
      <c r="E49" s="588"/>
      <c r="F49" s="588"/>
      <c r="G49" s="589"/>
    </row>
    <row r="50" spans="1:7" s="179" customFormat="1" ht="12.75">
      <c r="A50" s="585"/>
      <c r="B50" s="586"/>
      <c r="C50" s="586"/>
      <c r="D50" s="587"/>
      <c r="E50" s="588"/>
      <c r="F50" s="588"/>
      <c r="G50" s="589"/>
    </row>
    <row r="51" spans="1:7" s="179" customFormat="1" ht="12.75">
      <c r="A51" s="591"/>
      <c r="B51" s="592"/>
      <c r="C51" s="592"/>
      <c r="D51" s="593"/>
      <c r="E51" s="594"/>
      <c r="F51" s="594"/>
      <c r="G51" s="595"/>
    </row>
    <row r="52" spans="1:7" s="179" customFormat="1" ht="12.75">
      <c r="A52" s="591"/>
      <c r="B52" s="592"/>
      <c r="C52" s="592"/>
      <c r="D52" s="593"/>
      <c r="E52" s="594"/>
      <c r="F52" s="594"/>
      <c r="G52" s="595"/>
    </row>
    <row r="53" spans="1:7" s="179" customFormat="1" ht="12.75">
      <c r="A53" s="591"/>
      <c r="B53" s="592"/>
      <c r="C53" s="592"/>
      <c r="D53" s="593"/>
      <c r="E53" s="594"/>
      <c r="F53" s="594"/>
      <c r="G53" s="595"/>
    </row>
    <row r="54" spans="1:7" s="179" customFormat="1" ht="12.75">
      <c r="A54" s="591"/>
      <c r="B54" s="592"/>
      <c r="C54" s="592"/>
      <c r="D54" s="593"/>
      <c r="E54" s="594"/>
      <c r="F54" s="594"/>
      <c r="G54" s="595"/>
    </row>
    <row r="55" spans="1:7" s="179" customFormat="1" ht="12.75">
      <c r="A55" s="591"/>
      <c r="B55" s="592"/>
      <c r="C55" s="592"/>
      <c r="D55" s="593"/>
      <c r="E55" s="594"/>
      <c r="F55" s="594"/>
      <c r="G55" s="595"/>
    </row>
    <row r="56" spans="1:7" s="179" customFormat="1" ht="12.75">
      <c r="A56" s="591"/>
      <c r="B56" s="592"/>
      <c r="C56" s="592"/>
      <c r="D56" s="593"/>
      <c r="E56" s="594"/>
      <c r="F56" s="594"/>
      <c r="G56" s="595"/>
    </row>
    <row r="57" spans="1:7" s="179" customFormat="1" ht="12.75">
      <c r="A57" s="591"/>
      <c r="B57" s="592"/>
      <c r="C57" s="592"/>
      <c r="D57" s="593"/>
      <c r="E57" s="594"/>
      <c r="F57" s="594"/>
      <c r="G57" s="595"/>
    </row>
    <row r="58" spans="1:7" s="179" customFormat="1" ht="12.75">
      <c r="A58" s="591"/>
      <c r="B58" s="592"/>
      <c r="C58" s="592"/>
      <c r="D58" s="593"/>
      <c r="E58" s="594"/>
      <c r="F58" s="594"/>
      <c r="G58" s="595"/>
    </row>
    <row r="59" spans="1:7" s="179" customFormat="1" ht="12.75">
      <c r="A59" s="591"/>
      <c r="B59" s="592"/>
      <c r="C59" s="592"/>
      <c r="D59" s="593"/>
      <c r="E59" s="594"/>
      <c r="F59" s="594"/>
      <c r="G59" s="595"/>
    </row>
    <row r="60" spans="1:7" s="179" customFormat="1" ht="13.5" thickBot="1">
      <c r="A60" s="596"/>
      <c r="B60" s="597"/>
      <c r="C60" s="597"/>
      <c r="D60" s="598"/>
      <c r="E60" s="599"/>
      <c r="F60" s="599"/>
      <c r="G60" s="600"/>
    </row>
    <row r="61" ht="13.5" thickBot="1"/>
    <row r="62" spans="1:7" s="316" customFormat="1" ht="15.75">
      <c r="A62" s="832" t="str">
        <f>'A.Quality'!A66</f>
        <v>A.4  Problem Solving</v>
      </c>
      <c r="B62" s="872"/>
      <c r="C62" s="872"/>
      <c r="D62" s="872"/>
      <c r="E62" s="872"/>
      <c r="F62" s="872"/>
      <c r="G62" s="873"/>
    </row>
    <row r="63" spans="1:7" ht="13.5" thickBot="1">
      <c r="A63" s="868" t="s">
        <v>81</v>
      </c>
      <c r="B63" s="869"/>
      <c r="C63" s="584"/>
      <c r="D63" s="446"/>
      <c r="E63" s="446"/>
      <c r="F63" s="446"/>
      <c r="G63" s="447"/>
    </row>
    <row r="64" spans="1:7" s="11" customFormat="1" ht="30.75" customHeight="1" thickBot="1">
      <c r="A64" s="874">
        <f>'A.Quality'!B81</f>
        <v>0</v>
      </c>
      <c r="B64" s="875"/>
      <c r="C64" s="875"/>
      <c r="D64" s="875"/>
      <c r="E64" s="875"/>
      <c r="F64" s="426" t="s">
        <v>170</v>
      </c>
      <c r="G64" s="311">
        <f>'A.Quality'!H81</f>
        <v>0</v>
      </c>
    </row>
    <row r="65" spans="1:7" s="318" customFormat="1" ht="25.5">
      <c r="A65" s="312" t="s">
        <v>74</v>
      </c>
      <c r="B65" s="7" t="s">
        <v>75</v>
      </c>
      <c r="C65" s="7" t="s">
        <v>76</v>
      </c>
      <c r="D65" s="7" t="s">
        <v>77</v>
      </c>
      <c r="E65" s="7" t="s">
        <v>78</v>
      </c>
      <c r="F65" s="7" t="s">
        <v>80</v>
      </c>
      <c r="G65" s="9" t="s">
        <v>79</v>
      </c>
    </row>
    <row r="66" spans="1:7" s="179" customFormat="1" ht="12.75">
      <c r="A66" s="585"/>
      <c r="B66" s="586"/>
      <c r="C66" s="586"/>
      <c r="D66" s="587"/>
      <c r="E66" s="588"/>
      <c r="F66" s="588"/>
      <c r="G66" s="589"/>
    </row>
    <row r="67" spans="1:7" s="179" customFormat="1" ht="12.75">
      <c r="A67" s="585"/>
      <c r="B67" s="586"/>
      <c r="C67" s="586"/>
      <c r="D67" s="587"/>
      <c r="E67" s="588"/>
      <c r="F67" s="588"/>
      <c r="G67" s="589"/>
    </row>
    <row r="68" spans="1:7" s="179" customFormat="1" ht="12.75">
      <c r="A68" s="590"/>
      <c r="B68" s="586"/>
      <c r="C68" s="586"/>
      <c r="D68" s="587"/>
      <c r="E68" s="588"/>
      <c r="F68" s="588"/>
      <c r="G68" s="589"/>
    </row>
    <row r="69" spans="1:7" s="179" customFormat="1" ht="12.75">
      <c r="A69" s="585"/>
      <c r="B69" s="586"/>
      <c r="C69" s="586"/>
      <c r="D69" s="587"/>
      <c r="E69" s="588"/>
      <c r="F69" s="588"/>
      <c r="G69" s="589"/>
    </row>
    <row r="70" spans="1:7" s="179" customFormat="1" ht="12.75">
      <c r="A70" s="585"/>
      <c r="B70" s="586"/>
      <c r="C70" s="586"/>
      <c r="D70" s="587"/>
      <c r="E70" s="588"/>
      <c r="F70" s="588"/>
      <c r="G70" s="589"/>
    </row>
    <row r="71" spans="1:7" s="179" customFormat="1" ht="12.75">
      <c r="A71" s="585"/>
      <c r="B71" s="586"/>
      <c r="C71" s="586"/>
      <c r="D71" s="587"/>
      <c r="E71" s="588"/>
      <c r="F71" s="588"/>
      <c r="G71" s="589"/>
    </row>
    <row r="72" spans="1:7" s="179" customFormat="1" ht="12.75">
      <c r="A72" s="585"/>
      <c r="B72" s="586"/>
      <c r="C72" s="586"/>
      <c r="D72" s="587"/>
      <c r="E72" s="588"/>
      <c r="F72" s="588"/>
      <c r="G72" s="589"/>
    </row>
    <row r="73" spans="1:7" s="179" customFormat="1" ht="12.75">
      <c r="A73" s="585"/>
      <c r="B73" s="586"/>
      <c r="C73" s="586"/>
      <c r="D73" s="587"/>
      <c r="E73" s="588"/>
      <c r="F73" s="588"/>
      <c r="G73" s="589"/>
    </row>
    <row r="74" spans="1:7" s="179" customFormat="1" ht="12.75">
      <c r="A74" s="585"/>
      <c r="B74" s="586"/>
      <c r="C74" s="586"/>
      <c r="D74" s="587"/>
      <c r="E74" s="588"/>
      <c r="F74" s="588"/>
      <c r="G74" s="589"/>
    </row>
    <row r="75" spans="1:7" s="179" customFormat="1" ht="13.5" thickBot="1">
      <c r="A75" s="596"/>
      <c r="B75" s="597"/>
      <c r="C75" s="597"/>
      <c r="D75" s="598"/>
      <c r="E75" s="599"/>
      <c r="F75" s="599"/>
      <c r="G75" s="600"/>
    </row>
    <row r="76" ht="13.5" thickBot="1"/>
    <row r="77" spans="1:7" s="316" customFormat="1" ht="15.75">
      <c r="A77" s="832" t="str">
        <f>'A.Quality'!A83</f>
        <v>A.5  Quality Roadmap</v>
      </c>
      <c r="B77" s="872"/>
      <c r="C77" s="872"/>
      <c r="D77" s="872"/>
      <c r="E77" s="872"/>
      <c r="F77" s="872"/>
      <c r="G77" s="873"/>
    </row>
    <row r="78" spans="1:7" ht="13.5" thickBot="1">
      <c r="A78" s="868" t="s">
        <v>81</v>
      </c>
      <c r="B78" s="869"/>
      <c r="C78" s="584"/>
      <c r="D78" s="446"/>
      <c r="E78" s="446"/>
      <c r="F78" s="446"/>
      <c r="G78" s="447"/>
    </row>
    <row r="79" spans="1:7" s="11" customFormat="1" ht="30.75" customHeight="1" thickBot="1">
      <c r="A79" s="874">
        <f>'A.Quality'!B88</f>
        <v>0</v>
      </c>
      <c r="B79" s="875"/>
      <c r="C79" s="875"/>
      <c r="D79" s="875"/>
      <c r="E79" s="875"/>
      <c r="F79" s="426" t="s">
        <v>170</v>
      </c>
      <c r="G79" s="311">
        <f>'A.Quality'!H88</f>
        <v>0</v>
      </c>
    </row>
    <row r="80" spans="1:7" s="318" customFormat="1" ht="25.5">
      <c r="A80" s="312" t="s">
        <v>74</v>
      </c>
      <c r="B80" s="7" t="s">
        <v>75</v>
      </c>
      <c r="C80" s="7" t="s">
        <v>76</v>
      </c>
      <c r="D80" s="7" t="s">
        <v>77</v>
      </c>
      <c r="E80" s="7" t="s">
        <v>78</v>
      </c>
      <c r="F80" s="7" t="s">
        <v>80</v>
      </c>
      <c r="G80" s="9" t="s">
        <v>79</v>
      </c>
    </row>
    <row r="81" spans="1:7" s="179" customFormat="1" ht="12.75">
      <c r="A81" s="585"/>
      <c r="B81" s="586"/>
      <c r="C81" s="586"/>
      <c r="D81" s="587"/>
      <c r="E81" s="588"/>
      <c r="F81" s="588"/>
      <c r="G81" s="589"/>
    </row>
    <row r="82" spans="1:7" s="179" customFormat="1" ht="12.75">
      <c r="A82" s="585"/>
      <c r="B82" s="586"/>
      <c r="C82" s="586"/>
      <c r="D82" s="587"/>
      <c r="E82" s="588"/>
      <c r="F82" s="588"/>
      <c r="G82" s="589"/>
    </row>
    <row r="83" spans="1:7" s="179" customFormat="1" ht="12.75">
      <c r="A83" s="590"/>
      <c r="B83" s="586"/>
      <c r="C83" s="586"/>
      <c r="D83" s="587"/>
      <c r="E83" s="588"/>
      <c r="F83" s="588"/>
      <c r="G83" s="589"/>
    </row>
    <row r="84" spans="1:7" s="179" customFormat="1" ht="12.75">
      <c r="A84" s="585"/>
      <c r="B84" s="586"/>
      <c r="C84" s="586"/>
      <c r="D84" s="587"/>
      <c r="E84" s="588"/>
      <c r="F84" s="588"/>
      <c r="G84" s="589"/>
    </row>
    <row r="85" spans="1:7" s="179" customFormat="1" ht="12.75">
      <c r="A85" s="585"/>
      <c r="B85" s="586"/>
      <c r="C85" s="586"/>
      <c r="D85" s="587"/>
      <c r="E85" s="588"/>
      <c r="F85" s="588"/>
      <c r="G85" s="589"/>
    </row>
    <row r="86" spans="1:7" s="179" customFormat="1" ht="12.75">
      <c r="A86" s="585"/>
      <c r="B86" s="586"/>
      <c r="C86" s="586"/>
      <c r="D86" s="587"/>
      <c r="E86" s="588"/>
      <c r="F86" s="588"/>
      <c r="G86" s="589"/>
    </row>
    <row r="87" spans="1:7" s="179" customFormat="1" ht="12.75">
      <c r="A87" s="585"/>
      <c r="B87" s="586"/>
      <c r="C87" s="586"/>
      <c r="D87" s="587"/>
      <c r="E87" s="588"/>
      <c r="F87" s="588"/>
      <c r="G87" s="589"/>
    </row>
    <row r="88" spans="1:7" s="179" customFormat="1" ht="12.75">
      <c r="A88" s="585"/>
      <c r="B88" s="586"/>
      <c r="C88" s="586"/>
      <c r="D88" s="587"/>
      <c r="E88" s="588"/>
      <c r="F88" s="588"/>
      <c r="G88" s="589"/>
    </row>
    <row r="89" spans="1:7" s="179" customFormat="1" ht="12.75">
      <c r="A89" s="585"/>
      <c r="B89" s="586"/>
      <c r="C89" s="586"/>
      <c r="D89" s="587"/>
      <c r="E89" s="588"/>
      <c r="F89" s="588"/>
      <c r="G89" s="589"/>
    </row>
    <row r="90" spans="1:7" s="179" customFormat="1" ht="13.5" thickBot="1">
      <c r="A90" s="139"/>
      <c r="B90" s="139"/>
      <c r="C90" s="139"/>
      <c r="D90" s="139"/>
      <c r="E90" s="139"/>
      <c r="F90" s="139"/>
      <c r="G90" s="139"/>
    </row>
    <row r="91" spans="1:7" s="316" customFormat="1" ht="15.75">
      <c r="A91" s="832" t="str">
        <f>'A.Quality'!A90</f>
        <v>A.6  Warranty</v>
      </c>
      <c r="B91" s="872"/>
      <c r="C91" s="872"/>
      <c r="D91" s="872"/>
      <c r="E91" s="872"/>
      <c r="F91" s="872"/>
      <c r="G91" s="873"/>
    </row>
    <row r="92" spans="1:7" ht="13.5" thickBot="1">
      <c r="A92" s="868" t="s">
        <v>81</v>
      </c>
      <c r="B92" s="869"/>
      <c r="C92" s="584"/>
      <c r="D92" s="446"/>
      <c r="E92" s="446"/>
      <c r="F92" s="446"/>
      <c r="G92" s="447"/>
    </row>
    <row r="93" spans="1:7" s="11" customFormat="1" ht="30.75" customHeight="1" thickBot="1">
      <c r="A93" s="874">
        <f>'A.Quality'!B95</f>
        <v>0</v>
      </c>
      <c r="B93" s="875"/>
      <c r="C93" s="875"/>
      <c r="D93" s="875"/>
      <c r="E93" s="875"/>
      <c r="F93" s="426" t="s">
        <v>170</v>
      </c>
      <c r="G93" s="311">
        <f>'A.Quality'!H95</f>
        <v>0</v>
      </c>
    </row>
    <row r="94" spans="1:7" s="318" customFormat="1" ht="25.5">
      <c r="A94" s="312" t="s">
        <v>74</v>
      </c>
      <c r="B94" s="7" t="s">
        <v>75</v>
      </c>
      <c r="C94" s="7" t="s">
        <v>76</v>
      </c>
      <c r="D94" s="7" t="s">
        <v>77</v>
      </c>
      <c r="E94" s="7" t="s">
        <v>78</v>
      </c>
      <c r="F94" s="7" t="s">
        <v>80</v>
      </c>
      <c r="G94" s="9" t="s">
        <v>79</v>
      </c>
    </row>
    <row r="95" spans="1:7" s="179" customFormat="1" ht="12.75">
      <c r="A95" s="585"/>
      <c r="B95" s="586"/>
      <c r="C95" s="586"/>
      <c r="D95" s="587"/>
      <c r="E95" s="588"/>
      <c r="F95" s="588"/>
      <c r="G95" s="589"/>
    </row>
    <row r="96" spans="1:7" s="179" customFormat="1" ht="12.75">
      <c r="A96" s="585"/>
      <c r="B96" s="586"/>
      <c r="C96" s="586"/>
      <c r="D96" s="587"/>
      <c r="E96" s="588"/>
      <c r="F96" s="588"/>
      <c r="G96" s="589"/>
    </row>
    <row r="97" spans="1:7" s="179" customFormat="1" ht="12.75">
      <c r="A97" s="590"/>
      <c r="B97" s="586"/>
      <c r="C97" s="586"/>
      <c r="D97" s="587"/>
      <c r="E97" s="588"/>
      <c r="F97" s="588"/>
      <c r="G97" s="589"/>
    </row>
    <row r="98" spans="1:7" s="179" customFormat="1" ht="12.75">
      <c r="A98" s="585"/>
      <c r="B98" s="586"/>
      <c r="C98" s="586"/>
      <c r="D98" s="587"/>
      <c r="E98" s="588"/>
      <c r="F98" s="588"/>
      <c r="G98" s="589"/>
    </row>
    <row r="99" spans="1:7" s="179" customFormat="1" ht="12.75">
      <c r="A99" s="585"/>
      <c r="B99" s="586"/>
      <c r="C99" s="586"/>
      <c r="D99" s="587"/>
      <c r="E99" s="588"/>
      <c r="F99" s="588"/>
      <c r="G99" s="589"/>
    </row>
    <row r="100" spans="1:7" s="179" customFormat="1" ht="12.75">
      <c r="A100" s="585"/>
      <c r="B100" s="586"/>
      <c r="C100" s="586"/>
      <c r="D100" s="587"/>
      <c r="E100" s="588"/>
      <c r="F100" s="588"/>
      <c r="G100" s="589"/>
    </row>
    <row r="101" spans="1:7" s="179" customFormat="1" ht="12.75">
      <c r="A101" s="585"/>
      <c r="B101" s="586"/>
      <c r="C101" s="586"/>
      <c r="D101" s="587"/>
      <c r="E101" s="588"/>
      <c r="F101" s="588"/>
      <c r="G101" s="589"/>
    </row>
    <row r="102" spans="1:7" s="179" customFormat="1" ht="12.75">
      <c r="A102" s="585"/>
      <c r="B102" s="586"/>
      <c r="C102" s="586"/>
      <c r="D102" s="587"/>
      <c r="E102" s="588"/>
      <c r="F102" s="588"/>
      <c r="G102" s="589"/>
    </row>
    <row r="103" spans="1:7" s="179" customFormat="1" ht="12.75">
      <c r="A103" s="585"/>
      <c r="B103" s="586"/>
      <c r="C103" s="586"/>
      <c r="D103" s="587"/>
      <c r="E103" s="588"/>
      <c r="F103" s="588"/>
      <c r="G103" s="589"/>
    </row>
    <row r="104" spans="1:7" s="179" customFormat="1" ht="13.5" thickBot="1">
      <c r="A104" s="596"/>
      <c r="B104" s="597"/>
      <c r="C104" s="597"/>
      <c r="D104" s="598"/>
      <c r="E104" s="599"/>
      <c r="F104" s="599"/>
      <c r="G104" s="600"/>
    </row>
  </sheetData>
  <sheetProtection formatCells="0"/>
  <mergeCells count="22">
    <mergeCell ref="A93:E93"/>
    <mergeCell ref="A92:B92"/>
    <mergeCell ref="A91:G91"/>
    <mergeCell ref="A79:E79"/>
    <mergeCell ref="A63:B63"/>
    <mergeCell ref="A78:B78"/>
    <mergeCell ref="A24:G24"/>
    <mergeCell ref="A39:B39"/>
    <mergeCell ref="A7:E7"/>
    <mergeCell ref="A25:B25"/>
    <mergeCell ref="A26:E26"/>
    <mergeCell ref="A40:E40"/>
    <mergeCell ref="A6:B6"/>
    <mergeCell ref="C3:G3"/>
    <mergeCell ref="A77:G77"/>
    <mergeCell ref="A64:E64"/>
    <mergeCell ref="C1:G1"/>
    <mergeCell ref="C2:G2"/>
    <mergeCell ref="A62:G62"/>
    <mergeCell ref="A38:G38"/>
    <mergeCell ref="A3:B3"/>
    <mergeCell ref="A5:G5"/>
  </mergeCells>
  <conditionalFormatting sqref="G79 G93 G7 G26 G40 G6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75" right="0.75" top="0.8" bottom="0.75" header="0.5" footer="0.5"/>
  <pageSetup fitToHeight="5" fitToWidth="1" horizontalDpi="600" verticalDpi="600" orientation="landscape" paperSize="9" r:id="rId2"/>
  <headerFooter alignWithMargins="0">
    <oddHeader>&amp;C&amp;"Arial,Bold"&amp;16&amp;A</oddHeader>
    <oddFooter>&amp;C&amp;P of &amp;N&amp;R&amp;D</oddFooter>
  </headerFooter>
  <rowBreaks count="2" manualBreakCount="2">
    <brk id="37" max="255" man="1"/>
    <brk id="90" max="255" man="1"/>
  </rowBreaks>
  <drawing r:id="rId1"/>
</worksheet>
</file>

<file path=xl/worksheets/sheet15.xml><?xml version="1.0" encoding="utf-8"?>
<worksheet xmlns="http://schemas.openxmlformats.org/spreadsheetml/2006/main" xmlns:r="http://schemas.openxmlformats.org/officeDocument/2006/relationships">
  <sheetPr codeName="Sheet12">
    <tabColor theme="7" tint="0.39998000860214233"/>
  </sheetPr>
  <dimension ref="A1:G47"/>
  <sheetViews>
    <sheetView showGridLines="0" zoomScalePageLayoutView="0" workbookViewId="0" topLeftCell="A1">
      <selection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16384" width="9.140625" style="139" customWidth="1"/>
  </cols>
  <sheetData>
    <row r="1" spans="1:7" s="313" customFormat="1" ht="15.75">
      <c r="A1" s="661"/>
      <c r="B1" s="662"/>
      <c r="C1" s="886">
        <f>OSA!B21</f>
        <v>0</v>
      </c>
      <c r="D1" s="886"/>
      <c r="E1" s="886"/>
      <c r="F1" s="886"/>
      <c r="G1" s="887"/>
    </row>
    <row r="2" spans="1:7" s="313" customFormat="1" ht="15.75">
      <c r="A2" s="663"/>
      <c r="B2" s="664"/>
      <c r="C2" s="888">
        <f>OSA!B24</f>
        <v>0</v>
      </c>
      <c r="D2" s="888"/>
      <c r="E2" s="888"/>
      <c r="F2" s="888"/>
      <c r="G2" s="889"/>
    </row>
    <row r="3" spans="1:7" s="313" customFormat="1" ht="16.5" thickBot="1">
      <c r="A3" s="880" t="s">
        <v>82</v>
      </c>
      <c r="B3" s="870"/>
      <c r="C3" s="870"/>
      <c r="D3" s="870"/>
      <c r="E3" s="870"/>
      <c r="F3" s="870"/>
      <c r="G3" s="871"/>
    </row>
    <row r="4" spans="2:7" ht="13.5" thickBot="1">
      <c r="B4" s="314"/>
      <c r="C4" s="314"/>
      <c r="D4" s="315"/>
      <c r="E4" s="315"/>
      <c r="F4" s="315"/>
      <c r="G4" s="315"/>
    </row>
    <row r="5" spans="1:7" s="316" customFormat="1" ht="15.75">
      <c r="A5" s="883" t="str">
        <f>'B.Commercial'!A6</f>
        <v>B.1  Lean Manufacturing Systems</v>
      </c>
      <c r="B5" s="884"/>
      <c r="C5" s="884"/>
      <c r="D5" s="884"/>
      <c r="E5" s="884"/>
      <c r="F5" s="884"/>
      <c r="G5" s="885"/>
    </row>
    <row r="6" spans="1:7" ht="13.5" thickBot="1">
      <c r="A6" s="868" t="s">
        <v>81</v>
      </c>
      <c r="B6" s="869"/>
      <c r="C6" s="584"/>
      <c r="D6" s="446"/>
      <c r="E6" s="446"/>
      <c r="F6" s="446"/>
      <c r="G6" s="447"/>
    </row>
    <row r="7" spans="1:7" s="11" customFormat="1" ht="30.75" customHeight="1" thickBot="1">
      <c r="A7" s="881">
        <f>'B.Commercial'!B20</f>
        <v>0</v>
      </c>
      <c r="B7" s="882"/>
      <c r="C7" s="882"/>
      <c r="D7" s="882"/>
      <c r="E7" s="882"/>
      <c r="F7" s="427" t="s">
        <v>170</v>
      </c>
      <c r="G7" s="42">
        <f>'B.Commercial'!H20</f>
        <v>0</v>
      </c>
    </row>
    <row r="8" spans="1:7" s="318" customFormat="1" ht="25.5">
      <c r="A8" s="317" t="s">
        <v>74</v>
      </c>
      <c r="B8" s="310" t="s">
        <v>75</v>
      </c>
      <c r="C8" s="310" t="s">
        <v>76</v>
      </c>
      <c r="D8" s="310" t="s">
        <v>77</v>
      </c>
      <c r="E8" s="310" t="s">
        <v>78</v>
      </c>
      <c r="F8" s="310" t="s">
        <v>80</v>
      </c>
      <c r="G8" s="319" t="s">
        <v>79</v>
      </c>
    </row>
    <row r="9" spans="1:7" s="179" customFormat="1" ht="12.75">
      <c r="A9" s="585"/>
      <c r="B9" s="586"/>
      <c r="C9" s="586"/>
      <c r="D9" s="587"/>
      <c r="E9" s="588"/>
      <c r="F9" s="588"/>
      <c r="G9" s="589"/>
    </row>
    <row r="10" spans="1:7" s="179" customFormat="1" ht="12.75">
      <c r="A10" s="585"/>
      <c r="B10" s="586"/>
      <c r="C10" s="586"/>
      <c r="D10" s="587"/>
      <c r="E10" s="588"/>
      <c r="F10" s="588"/>
      <c r="G10" s="589"/>
    </row>
    <row r="11" spans="1:7" s="179" customFormat="1" ht="12.75">
      <c r="A11" s="590"/>
      <c r="B11" s="586"/>
      <c r="C11" s="586"/>
      <c r="D11" s="587"/>
      <c r="E11" s="588"/>
      <c r="F11" s="588"/>
      <c r="G11" s="589"/>
    </row>
    <row r="12" spans="1:7" s="179" customFormat="1" ht="12.75">
      <c r="A12" s="585"/>
      <c r="B12" s="586"/>
      <c r="C12" s="586"/>
      <c r="D12" s="587"/>
      <c r="E12" s="588"/>
      <c r="F12" s="588"/>
      <c r="G12" s="589"/>
    </row>
    <row r="13" spans="1:7" s="179" customFormat="1" ht="12.75">
      <c r="A13" s="585"/>
      <c r="B13" s="586"/>
      <c r="C13" s="586"/>
      <c r="D13" s="587"/>
      <c r="E13" s="588"/>
      <c r="F13" s="588"/>
      <c r="G13" s="589"/>
    </row>
    <row r="14" spans="1:7" s="179" customFormat="1" ht="12.75">
      <c r="A14" s="585"/>
      <c r="B14" s="586"/>
      <c r="C14" s="586"/>
      <c r="D14" s="587"/>
      <c r="E14" s="588"/>
      <c r="F14" s="588"/>
      <c r="G14" s="589"/>
    </row>
    <row r="15" spans="1:7" s="179" customFormat="1" ht="12.75">
      <c r="A15" s="585"/>
      <c r="B15" s="586"/>
      <c r="C15" s="586"/>
      <c r="D15" s="587"/>
      <c r="E15" s="588"/>
      <c r="F15" s="588"/>
      <c r="G15" s="589"/>
    </row>
    <row r="16" spans="1:7" s="179" customFormat="1" ht="12.75">
      <c r="A16" s="585"/>
      <c r="B16" s="586"/>
      <c r="C16" s="586"/>
      <c r="D16" s="587"/>
      <c r="E16" s="588"/>
      <c r="F16" s="588"/>
      <c r="G16" s="589"/>
    </row>
    <row r="17" spans="1:7" s="179" customFormat="1" ht="12.75">
      <c r="A17" s="585"/>
      <c r="B17" s="586"/>
      <c r="C17" s="586"/>
      <c r="D17" s="587"/>
      <c r="E17" s="588"/>
      <c r="F17" s="588"/>
      <c r="G17" s="589"/>
    </row>
    <row r="18" spans="1:7" s="179" customFormat="1" ht="13.5" thickBot="1">
      <c r="A18" s="596"/>
      <c r="B18" s="597"/>
      <c r="C18" s="597"/>
      <c r="D18" s="598"/>
      <c r="E18" s="599"/>
      <c r="F18" s="599"/>
      <c r="G18" s="600"/>
    </row>
    <row r="19" ht="13.5" thickBot="1"/>
    <row r="20" spans="1:7" s="316" customFormat="1" ht="15.75">
      <c r="A20" s="883" t="str">
        <f>'B.Commercial'!A22</f>
        <v>B.2  Just-In-Time (JIT) Principles</v>
      </c>
      <c r="B20" s="884"/>
      <c r="C20" s="884"/>
      <c r="D20" s="884"/>
      <c r="E20" s="884"/>
      <c r="F20" s="884"/>
      <c r="G20" s="885"/>
    </row>
    <row r="21" spans="1:7" ht="13.5" thickBot="1">
      <c r="A21" s="868" t="s">
        <v>81</v>
      </c>
      <c r="B21" s="869"/>
      <c r="C21" s="584"/>
      <c r="D21" s="446"/>
      <c r="E21" s="446"/>
      <c r="F21" s="446"/>
      <c r="G21" s="447"/>
    </row>
    <row r="22" spans="1:7" s="11" customFormat="1" ht="30.75" customHeight="1" thickBot="1">
      <c r="A22" s="881">
        <f>'B.Commercial'!B34</f>
        <v>0</v>
      </c>
      <c r="B22" s="882"/>
      <c r="C22" s="882"/>
      <c r="D22" s="882"/>
      <c r="E22" s="882"/>
      <c r="F22" s="556" t="s">
        <v>170</v>
      </c>
      <c r="G22" s="42">
        <f>'B.Commercial'!H34</f>
        <v>0</v>
      </c>
    </row>
    <row r="23" spans="1:7" s="318" customFormat="1" ht="25.5">
      <c r="A23" s="317" t="s">
        <v>74</v>
      </c>
      <c r="B23" s="310" t="s">
        <v>75</v>
      </c>
      <c r="C23" s="310" t="s">
        <v>76</v>
      </c>
      <c r="D23" s="310" t="s">
        <v>77</v>
      </c>
      <c r="E23" s="310" t="s">
        <v>78</v>
      </c>
      <c r="F23" s="310" t="s">
        <v>80</v>
      </c>
      <c r="G23" s="319" t="s">
        <v>79</v>
      </c>
    </row>
    <row r="24" spans="1:7" s="179" customFormat="1" ht="12.75">
      <c r="A24" s="585"/>
      <c r="B24" s="586"/>
      <c r="C24" s="586"/>
      <c r="D24" s="587"/>
      <c r="E24" s="588"/>
      <c r="F24" s="588"/>
      <c r="G24" s="589"/>
    </row>
    <row r="25" spans="1:7" s="179" customFormat="1" ht="12.75">
      <c r="A25" s="585"/>
      <c r="B25" s="586"/>
      <c r="C25" s="586"/>
      <c r="D25" s="587"/>
      <c r="E25" s="588"/>
      <c r="F25" s="588"/>
      <c r="G25" s="589"/>
    </row>
    <row r="26" spans="1:7" s="179" customFormat="1" ht="12.75">
      <c r="A26" s="590"/>
      <c r="B26" s="586"/>
      <c r="C26" s="586"/>
      <c r="D26" s="587"/>
      <c r="E26" s="588"/>
      <c r="F26" s="588"/>
      <c r="G26" s="589"/>
    </row>
    <row r="27" spans="1:7" s="179" customFormat="1" ht="12.75">
      <c r="A27" s="585"/>
      <c r="B27" s="586"/>
      <c r="C27" s="586"/>
      <c r="D27" s="587"/>
      <c r="E27" s="588"/>
      <c r="F27" s="588"/>
      <c r="G27" s="589"/>
    </row>
    <row r="28" spans="1:7" s="179" customFormat="1" ht="12.75">
      <c r="A28" s="585"/>
      <c r="B28" s="586"/>
      <c r="C28" s="586"/>
      <c r="D28" s="587"/>
      <c r="E28" s="588"/>
      <c r="F28" s="588"/>
      <c r="G28" s="589"/>
    </row>
    <row r="29" spans="1:7" s="179" customFormat="1" ht="12.75">
      <c r="A29" s="585"/>
      <c r="B29" s="586"/>
      <c r="C29" s="586"/>
      <c r="D29" s="587"/>
      <c r="E29" s="588"/>
      <c r="F29" s="588"/>
      <c r="G29" s="589"/>
    </row>
    <row r="30" spans="1:7" s="179" customFormat="1" ht="12.75">
      <c r="A30" s="585"/>
      <c r="B30" s="586"/>
      <c r="C30" s="586"/>
      <c r="D30" s="587"/>
      <c r="E30" s="588"/>
      <c r="F30" s="588"/>
      <c r="G30" s="589"/>
    </row>
    <row r="31" spans="1:7" s="179" customFormat="1" ht="12.75">
      <c r="A31" s="585"/>
      <c r="B31" s="586"/>
      <c r="C31" s="586"/>
      <c r="D31" s="587"/>
      <c r="E31" s="588"/>
      <c r="F31" s="588"/>
      <c r="G31" s="589"/>
    </row>
    <row r="32" spans="1:7" s="179" customFormat="1" ht="12.75">
      <c r="A32" s="585"/>
      <c r="B32" s="586"/>
      <c r="C32" s="586"/>
      <c r="D32" s="587"/>
      <c r="E32" s="588"/>
      <c r="F32" s="588"/>
      <c r="G32" s="589"/>
    </row>
    <row r="33" spans="1:7" s="179" customFormat="1" ht="13.5" thickBot="1">
      <c r="A33" s="139"/>
      <c r="B33" s="139"/>
      <c r="C33" s="139"/>
      <c r="D33" s="139"/>
      <c r="E33" s="139"/>
      <c r="F33" s="139"/>
      <c r="G33" s="139"/>
    </row>
    <row r="34" spans="1:7" s="316" customFormat="1" ht="15.75">
      <c r="A34" s="883" t="str">
        <f>'B.Commercial'!A36</f>
        <v>B.3  Cost Reduction </v>
      </c>
      <c r="B34" s="884"/>
      <c r="C34" s="884"/>
      <c r="D34" s="884"/>
      <c r="E34" s="884"/>
      <c r="F34" s="884"/>
      <c r="G34" s="885"/>
    </row>
    <row r="35" spans="1:7" ht="13.5" thickBot="1">
      <c r="A35" s="868" t="s">
        <v>81</v>
      </c>
      <c r="B35" s="869"/>
      <c r="C35" s="584"/>
      <c r="D35" s="446"/>
      <c r="E35" s="446"/>
      <c r="F35" s="446"/>
      <c r="G35" s="447"/>
    </row>
    <row r="36" spans="1:7" s="11" customFormat="1" ht="30.75" customHeight="1" thickBot="1">
      <c r="A36" s="881">
        <f>'B.Commercial'!B41</f>
        <v>0</v>
      </c>
      <c r="B36" s="882"/>
      <c r="C36" s="882"/>
      <c r="D36" s="882"/>
      <c r="E36" s="882"/>
      <c r="F36" s="427" t="s">
        <v>170</v>
      </c>
      <c r="G36" s="42">
        <f>'B.Commercial'!H41</f>
        <v>0</v>
      </c>
    </row>
    <row r="37" spans="1:7" s="318" customFormat="1" ht="25.5">
      <c r="A37" s="317" t="s">
        <v>74</v>
      </c>
      <c r="B37" s="310" t="s">
        <v>75</v>
      </c>
      <c r="C37" s="310" t="s">
        <v>76</v>
      </c>
      <c r="D37" s="310" t="s">
        <v>77</v>
      </c>
      <c r="E37" s="310" t="s">
        <v>78</v>
      </c>
      <c r="F37" s="310" t="s">
        <v>80</v>
      </c>
      <c r="G37" s="319" t="s">
        <v>79</v>
      </c>
    </row>
    <row r="38" spans="1:7" s="179" customFormat="1" ht="12.75">
      <c r="A38" s="585"/>
      <c r="B38" s="586"/>
      <c r="C38" s="586"/>
      <c r="D38" s="587"/>
      <c r="E38" s="588"/>
      <c r="F38" s="588"/>
      <c r="G38" s="589"/>
    </row>
    <row r="39" spans="1:7" s="179" customFormat="1" ht="12.75">
      <c r="A39" s="585"/>
      <c r="B39" s="586"/>
      <c r="C39" s="586"/>
      <c r="D39" s="587"/>
      <c r="E39" s="588"/>
      <c r="F39" s="588"/>
      <c r="G39" s="589"/>
    </row>
    <row r="40" spans="1:7" s="179" customFormat="1" ht="12.75">
      <c r="A40" s="590"/>
      <c r="B40" s="586"/>
      <c r="C40" s="586"/>
      <c r="D40" s="587"/>
      <c r="E40" s="588"/>
      <c r="F40" s="588"/>
      <c r="G40" s="589"/>
    </row>
    <row r="41" spans="1:7" s="179" customFormat="1" ht="12.75">
      <c r="A41" s="585"/>
      <c r="B41" s="586"/>
      <c r="C41" s="586"/>
      <c r="D41" s="587"/>
      <c r="E41" s="588"/>
      <c r="F41" s="588"/>
      <c r="G41" s="589"/>
    </row>
    <row r="42" spans="1:7" s="179" customFormat="1" ht="12.75">
      <c r="A42" s="585"/>
      <c r="B42" s="586"/>
      <c r="C42" s="586"/>
      <c r="D42" s="587"/>
      <c r="E42" s="588"/>
      <c r="F42" s="588"/>
      <c r="G42" s="589"/>
    </row>
    <row r="43" spans="1:7" s="179" customFormat="1" ht="12.75">
      <c r="A43" s="585"/>
      <c r="B43" s="586"/>
      <c r="C43" s="586"/>
      <c r="D43" s="587"/>
      <c r="E43" s="588"/>
      <c r="F43" s="588"/>
      <c r="G43" s="589"/>
    </row>
    <row r="44" spans="1:7" s="179" customFormat="1" ht="12.75">
      <c r="A44" s="585"/>
      <c r="B44" s="586"/>
      <c r="C44" s="586"/>
      <c r="D44" s="587"/>
      <c r="E44" s="588"/>
      <c r="F44" s="588"/>
      <c r="G44" s="589"/>
    </row>
    <row r="45" spans="1:7" s="179" customFormat="1" ht="12.75">
      <c r="A45" s="585"/>
      <c r="B45" s="586"/>
      <c r="C45" s="586"/>
      <c r="D45" s="587"/>
      <c r="E45" s="588"/>
      <c r="F45" s="588"/>
      <c r="G45" s="589"/>
    </row>
    <row r="46" spans="1:7" s="179" customFormat="1" ht="12.75">
      <c r="A46" s="585"/>
      <c r="B46" s="586"/>
      <c r="C46" s="586"/>
      <c r="D46" s="587"/>
      <c r="E46" s="588"/>
      <c r="F46" s="588"/>
      <c r="G46" s="589"/>
    </row>
    <row r="47" spans="1:7" s="179" customFormat="1" ht="13.5" thickBot="1">
      <c r="A47" s="596"/>
      <c r="B47" s="597"/>
      <c r="C47" s="597"/>
      <c r="D47" s="598"/>
      <c r="E47" s="599"/>
      <c r="F47" s="599"/>
      <c r="G47" s="600"/>
    </row>
  </sheetData>
  <sheetProtection formatCells="0"/>
  <mergeCells count="13">
    <mergeCell ref="A7:E7"/>
    <mergeCell ref="A5:G5"/>
    <mergeCell ref="A3:B3"/>
    <mergeCell ref="A36:E36"/>
    <mergeCell ref="A35:B35"/>
    <mergeCell ref="A20:G20"/>
    <mergeCell ref="A21:B21"/>
    <mergeCell ref="A22:E22"/>
    <mergeCell ref="C1:G1"/>
    <mergeCell ref="C2:G2"/>
    <mergeCell ref="C3:G3"/>
    <mergeCell ref="A34:G34"/>
    <mergeCell ref="A6:B6"/>
  </mergeCells>
  <conditionalFormatting sqref="G22 G36 G7">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75" right="0.75" top="0.8" bottom="0.75" header="0.5" footer="0.5"/>
  <pageSetup fitToHeight="5" horizontalDpi="600" verticalDpi="600" orientation="landscape" scale="99" r:id="rId2"/>
  <headerFooter alignWithMargins="0">
    <oddHeader>&amp;C&amp;"Arial,Bold"&amp;16&amp;A</oddHeader>
    <oddFooter>&amp;C&amp;P of &amp;N&amp;R&amp;D</oddFooter>
  </headerFooter>
  <rowBreaks count="1" manualBreakCount="1">
    <brk id="33" max="6" man="1"/>
  </rowBreaks>
  <drawing r:id="rId1"/>
</worksheet>
</file>

<file path=xl/worksheets/sheet16.xml><?xml version="1.0" encoding="utf-8"?>
<worksheet xmlns="http://schemas.openxmlformats.org/spreadsheetml/2006/main" xmlns:r="http://schemas.openxmlformats.org/officeDocument/2006/relationships">
  <sheetPr codeName="Sheet13">
    <tabColor theme="7" tint="0.39998000860214233"/>
  </sheetPr>
  <dimension ref="A1:G47"/>
  <sheetViews>
    <sheetView showGridLines="0" zoomScalePageLayoutView="0" workbookViewId="0" topLeftCell="A1">
      <selection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8515625" style="139" customWidth="1"/>
    <col min="9" max="16384" width="9.140625" style="139" customWidth="1"/>
  </cols>
  <sheetData>
    <row r="1" spans="1:7" s="313" customFormat="1" ht="15.75">
      <c r="A1" s="661"/>
      <c r="B1" s="666"/>
      <c r="C1" s="876">
        <f>OSA!B21</f>
        <v>0</v>
      </c>
      <c r="D1" s="876"/>
      <c r="E1" s="876"/>
      <c r="F1" s="876"/>
      <c r="G1" s="877"/>
    </row>
    <row r="2" spans="1:7" s="313" customFormat="1" ht="15.75">
      <c r="A2" s="663"/>
      <c r="B2" s="651"/>
      <c r="C2" s="878">
        <f>OSA!B24</f>
        <v>0</v>
      </c>
      <c r="D2" s="878"/>
      <c r="E2" s="878"/>
      <c r="F2" s="878"/>
      <c r="G2" s="879"/>
    </row>
    <row r="3" spans="1:7" s="313" customFormat="1" ht="16.5" thickBot="1">
      <c r="A3" s="880" t="s">
        <v>82</v>
      </c>
      <c r="B3" s="870"/>
      <c r="C3" s="870"/>
      <c r="D3" s="870"/>
      <c r="E3" s="870"/>
      <c r="F3" s="870"/>
      <c r="G3" s="871"/>
    </row>
    <row r="4" spans="2:7" ht="13.5" thickBot="1">
      <c r="B4" s="314"/>
      <c r="C4" s="314"/>
      <c r="D4" s="315"/>
      <c r="E4" s="315"/>
      <c r="F4" s="315"/>
      <c r="G4" s="315"/>
    </row>
    <row r="5" spans="1:7" s="316" customFormat="1" ht="15.75">
      <c r="A5" s="832" t="str">
        <f>'C.Material'!A6</f>
        <v>C.1  Release Materials Management Systems</v>
      </c>
      <c r="B5" s="872"/>
      <c r="C5" s="872"/>
      <c r="D5" s="872"/>
      <c r="E5" s="872"/>
      <c r="F5" s="872"/>
      <c r="G5" s="873"/>
    </row>
    <row r="6" spans="1:7" ht="13.5" thickBot="1">
      <c r="A6" s="868" t="s">
        <v>81</v>
      </c>
      <c r="B6" s="869"/>
      <c r="C6" s="890"/>
      <c r="D6" s="891"/>
      <c r="E6" s="891"/>
      <c r="F6" s="891"/>
      <c r="G6" s="892"/>
    </row>
    <row r="7" spans="1:7" s="11" customFormat="1" ht="30.75" customHeight="1" thickBot="1">
      <c r="A7" s="874">
        <f>'C.Material'!B16</f>
        <v>0</v>
      </c>
      <c r="B7" s="875"/>
      <c r="C7" s="875"/>
      <c r="D7" s="875"/>
      <c r="E7" s="875"/>
      <c r="F7" s="426" t="s">
        <v>170</v>
      </c>
      <c r="G7" s="311">
        <f>'C.Material'!H16</f>
        <v>0</v>
      </c>
    </row>
    <row r="8" spans="1:7" s="318" customFormat="1" ht="25.5">
      <c r="A8" s="312" t="s">
        <v>74</v>
      </c>
      <c r="B8" s="7" t="s">
        <v>75</v>
      </c>
      <c r="C8" s="7" t="s">
        <v>76</v>
      </c>
      <c r="D8" s="7" t="s">
        <v>77</v>
      </c>
      <c r="E8" s="7" t="s">
        <v>78</v>
      </c>
      <c r="F8" s="7" t="s">
        <v>80</v>
      </c>
      <c r="G8" s="9" t="s">
        <v>79</v>
      </c>
    </row>
    <row r="9" spans="1:7" s="179" customFormat="1" ht="12.75">
      <c r="A9" s="585"/>
      <c r="B9" s="586"/>
      <c r="C9" s="586"/>
      <c r="D9" s="587"/>
      <c r="E9" s="588"/>
      <c r="F9" s="588"/>
      <c r="G9" s="589"/>
    </row>
    <row r="10" spans="1:7" s="179" customFormat="1" ht="12.75">
      <c r="A10" s="585"/>
      <c r="B10" s="586"/>
      <c r="C10" s="586"/>
      <c r="D10" s="587"/>
      <c r="E10" s="588"/>
      <c r="F10" s="588"/>
      <c r="G10" s="589"/>
    </row>
    <row r="11" spans="1:7" s="179" customFormat="1" ht="12.75">
      <c r="A11" s="590"/>
      <c r="B11" s="586"/>
      <c r="C11" s="586"/>
      <c r="D11" s="587"/>
      <c r="E11" s="588"/>
      <c r="F11" s="588"/>
      <c r="G11" s="589"/>
    </row>
    <row r="12" spans="1:7" s="179" customFormat="1" ht="12.75">
      <c r="A12" s="585"/>
      <c r="B12" s="586"/>
      <c r="C12" s="586"/>
      <c r="D12" s="587"/>
      <c r="E12" s="588"/>
      <c r="F12" s="588"/>
      <c r="G12" s="589"/>
    </row>
    <row r="13" spans="1:7" s="179" customFormat="1" ht="12.75">
      <c r="A13" s="585"/>
      <c r="B13" s="586"/>
      <c r="C13" s="586"/>
      <c r="D13" s="587"/>
      <c r="E13" s="588"/>
      <c r="F13" s="588"/>
      <c r="G13" s="589"/>
    </row>
    <row r="14" spans="1:7" s="179" customFormat="1" ht="12.75">
      <c r="A14" s="585"/>
      <c r="B14" s="586"/>
      <c r="C14" s="586"/>
      <c r="D14" s="587"/>
      <c r="E14" s="588"/>
      <c r="F14" s="588"/>
      <c r="G14" s="589"/>
    </row>
    <row r="15" spans="1:7" s="179" customFormat="1" ht="12.75">
      <c r="A15" s="585"/>
      <c r="B15" s="586"/>
      <c r="C15" s="586"/>
      <c r="D15" s="587"/>
      <c r="E15" s="588"/>
      <c r="F15" s="588"/>
      <c r="G15" s="589"/>
    </row>
    <row r="16" spans="1:7" s="179" customFormat="1" ht="12.75">
      <c r="A16" s="585"/>
      <c r="B16" s="586"/>
      <c r="C16" s="586"/>
      <c r="D16" s="587"/>
      <c r="E16" s="588"/>
      <c r="F16" s="588"/>
      <c r="G16" s="589"/>
    </row>
    <row r="17" spans="1:7" s="179" customFormat="1" ht="12.75">
      <c r="A17" s="585"/>
      <c r="B17" s="586"/>
      <c r="C17" s="586"/>
      <c r="D17" s="587"/>
      <c r="E17" s="588"/>
      <c r="F17" s="588"/>
      <c r="G17" s="589"/>
    </row>
    <row r="18" spans="1:7" s="179" customFormat="1" ht="13.5" thickBot="1">
      <c r="A18" s="596"/>
      <c r="B18" s="597"/>
      <c r="C18" s="597"/>
      <c r="D18" s="598"/>
      <c r="E18" s="599"/>
      <c r="F18" s="599"/>
      <c r="G18" s="600"/>
    </row>
    <row r="19" ht="13.5" thickBot="1"/>
    <row r="20" spans="1:7" s="316" customFormat="1" ht="15.75">
      <c r="A20" s="832" t="str">
        <f>'C.Material'!A18</f>
        <v>C.2  Electronic Data Management</v>
      </c>
      <c r="B20" s="872"/>
      <c r="C20" s="872"/>
      <c r="D20" s="872"/>
      <c r="E20" s="872"/>
      <c r="F20" s="872"/>
      <c r="G20" s="873"/>
    </row>
    <row r="21" spans="1:7" ht="13.5" thickBot="1">
      <c r="A21" s="868" t="s">
        <v>81</v>
      </c>
      <c r="B21" s="869"/>
      <c r="C21" s="890"/>
      <c r="D21" s="891"/>
      <c r="E21" s="891"/>
      <c r="F21" s="891"/>
      <c r="G21" s="892"/>
    </row>
    <row r="22" spans="1:7" s="11" customFormat="1" ht="30.75" customHeight="1" thickBot="1">
      <c r="A22" s="874">
        <f>'C.Material'!B26</f>
        <v>0</v>
      </c>
      <c r="B22" s="875"/>
      <c r="C22" s="875"/>
      <c r="D22" s="875"/>
      <c r="E22" s="875"/>
      <c r="F22" s="426" t="s">
        <v>170</v>
      </c>
      <c r="G22" s="311">
        <f>'C.Material'!H26</f>
        <v>0</v>
      </c>
    </row>
    <row r="23" spans="1:7" s="318" customFormat="1" ht="25.5">
      <c r="A23" s="312" t="s">
        <v>74</v>
      </c>
      <c r="B23" s="7" t="s">
        <v>75</v>
      </c>
      <c r="C23" s="7" t="s">
        <v>76</v>
      </c>
      <c r="D23" s="7" t="s">
        <v>77</v>
      </c>
      <c r="E23" s="7" t="s">
        <v>78</v>
      </c>
      <c r="F23" s="7" t="s">
        <v>80</v>
      </c>
      <c r="G23" s="9" t="s">
        <v>79</v>
      </c>
    </row>
    <row r="24" spans="1:7" s="179" customFormat="1" ht="12.75">
      <c r="A24" s="585"/>
      <c r="B24" s="586"/>
      <c r="C24" s="586"/>
      <c r="D24" s="587"/>
      <c r="E24" s="588"/>
      <c r="F24" s="588"/>
      <c r="G24" s="589"/>
    </row>
    <row r="25" spans="1:7" s="179" customFormat="1" ht="12.75">
      <c r="A25" s="585"/>
      <c r="B25" s="586"/>
      <c r="C25" s="586"/>
      <c r="D25" s="587"/>
      <c r="E25" s="588"/>
      <c r="F25" s="588"/>
      <c r="G25" s="589"/>
    </row>
    <row r="26" spans="1:7" s="179" customFormat="1" ht="12.75">
      <c r="A26" s="590"/>
      <c r="B26" s="586"/>
      <c r="C26" s="586"/>
      <c r="D26" s="587"/>
      <c r="E26" s="588"/>
      <c r="F26" s="588"/>
      <c r="G26" s="589"/>
    </row>
    <row r="27" spans="1:7" s="179" customFormat="1" ht="12.75">
      <c r="A27" s="585"/>
      <c r="B27" s="586"/>
      <c r="C27" s="586"/>
      <c r="D27" s="587"/>
      <c r="E27" s="588"/>
      <c r="F27" s="588"/>
      <c r="G27" s="589"/>
    </row>
    <row r="28" spans="1:7" s="179" customFormat="1" ht="12.75">
      <c r="A28" s="585"/>
      <c r="B28" s="586"/>
      <c r="C28" s="586"/>
      <c r="D28" s="587"/>
      <c r="E28" s="588"/>
      <c r="F28" s="588"/>
      <c r="G28" s="589"/>
    </row>
    <row r="29" spans="1:7" s="179" customFormat="1" ht="12.75">
      <c r="A29" s="585"/>
      <c r="B29" s="586"/>
      <c r="C29" s="586"/>
      <c r="D29" s="587"/>
      <c r="E29" s="588"/>
      <c r="F29" s="588"/>
      <c r="G29" s="589"/>
    </row>
    <row r="30" spans="1:7" s="179" customFormat="1" ht="12.75">
      <c r="A30" s="585"/>
      <c r="B30" s="586"/>
      <c r="C30" s="586"/>
      <c r="D30" s="587"/>
      <c r="E30" s="588"/>
      <c r="F30" s="588"/>
      <c r="G30" s="589"/>
    </row>
    <row r="31" spans="1:7" s="179" customFormat="1" ht="12.75">
      <c r="A31" s="585"/>
      <c r="B31" s="586"/>
      <c r="C31" s="586"/>
      <c r="D31" s="587"/>
      <c r="E31" s="588"/>
      <c r="F31" s="588"/>
      <c r="G31" s="589"/>
    </row>
    <row r="32" spans="1:7" s="179" customFormat="1" ht="12.75">
      <c r="A32" s="585"/>
      <c r="B32" s="586"/>
      <c r="C32" s="586"/>
      <c r="D32" s="587"/>
      <c r="E32" s="588"/>
      <c r="F32" s="588"/>
      <c r="G32" s="589"/>
    </row>
    <row r="33" spans="1:7" s="179" customFormat="1" ht="13.5" thickBot="1">
      <c r="A33" s="139"/>
      <c r="B33" s="139"/>
      <c r="C33" s="139"/>
      <c r="D33" s="139"/>
      <c r="E33" s="139"/>
      <c r="F33" s="139"/>
      <c r="G33" s="139"/>
    </row>
    <row r="34" spans="1:7" s="316" customFormat="1" ht="15.75">
      <c r="A34" s="832" t="str">
        <f>'C.Material'!A28</f>
        <v>C.3  Materials Management</v>
      </c>
      <c r="B34" s="872"/>
      <c r="C34" s="872"/>
      <c r="D34" s="872"/>
      <c r="E34" s="872"/>
      <c r="F34" s="872"/>
      <c r="G34" s="873"/>
    </row>
    <row r="35" spans="1:7" ht="13.5" thickBot="1">
      <c r="A35" s="868" t="s">
        <v>81</v>
      </c>
      <c r="B35" s="869"/>
      <c r="C35" s="890"/>
      <c r="D35" s="891"/>
      <c r="E35" s="891"/>
      <c r="F35" s="891"/>
      <c r="G35" s="892"/>
    </row>
    <row r="36" spans="1:7" s="11" customFormat="1" ht="30.75" customHeight="1" thickBot="1">
      <c r="A36" s="874">
        <f>'C.Material'!B49</f>
        <v>0</v>
      </c>
      <c r="B36" s="875"/>
      <c r="C36" s="875"/>
      <c r="D36" s="875"/>
      <c r="E36" s="875"/>
      <c r="F36" s="426" t="s">
        <v>170</v>
      </c>
      <c r="G36" s="311">
        <f>'C.Material'!H49</f>
        <v>0</v>
      </c>
    </row>
    <row r="37" spans="1:7" s="318" customFormat="1" ht="25.5">
      <c r="A37" s="312" t="s">
        <v>74</v>
      </c>
      <c r="B37" s="7" t="s">
        <v>75</v>
      </c>
      <c r="C37" s="7" t="s">
        <v>76</v>
      </c>
      <c r="D37" s="7" t="s">
        <v>77</v>
      </c>
      <c r="E37" s="7" t="s">
        <v>78</v>
      </c>
      <c r="F37" s="7" t="s">
        <v>80</v>
      </c>
      <c r="G37" s="9" t="s">
        <v>79</v>
      </c>
    </row>
    <row r="38" spans="1:7" s="179" customFormat="1" ht="12.75">
      <c r="A38" s="585"/>
      <c r="B38" s="586"/>
      <c r="C38" s="586"/>
      <c r="D38" s="587"/>
      <c r="E38" s="588"/>
      <c r="F38" s="588"/>
      <c r="G38" s="589"/>
    </row>
    <row r="39" spans="1:7" s="179" customFormat="1" ht="12.75">
      <c r="A39" s="585"/>
      <c r="B39" s="586"/>
      <c r="C39" s="586"/>
      <c r="D39" s="587"/>
      <c r="E39" s="588"/>
      <c r="F39" s="588"/>
      <c r="G39" s="589"/>
    </row>
    <row r="40" spans="1:7" s="179" customFormat="1" ht="12.75">
      <c r="A40" s="590"/>
      <c r="B40" s="586"/>
      <c r="C40" s="586"/>
      <c r="D40" s="587"/>
      <c r="E40" s="588"/>
      <c r="F40" s="588"/>
      <c r="G40" s="589"/>
    </row>
    <row r="41" spans="1:7" s="179" customFormat="1" ht="12.75">
      <c r="A41" s="585"/>
      <c r="B41" s="586"/>
      <c r="C41" s="586"/>
      <c r="D41" s="587"/>
      <c r="E41" s="588"/>
      <c r="F41" s="588"/>
      <c r="G41" s="589"/>
    </row>
    <row r="42" spans="1:7" s="179" customFormat="1" ht="12.75">
      <c r="A42" s="585"/>
      <c r="B42" s="586"/>
      <c r="C42" s="586"/>
      <c r="D42" s="587"/>
      <c r="E42" s="588"/>
      <c r="F42" s="588"/>
      <c r="G42" s="589"/>
    </row>
    <row r="43" spans="1:7" s="179" customFormat="1" ht="12.75">
      <c r="A43" s="585"/>
      <c r="B43" s="586"/>
      <c r="C43" s="586"/>
      <c r="D43" s="587"/>
      <c r="E43" s="588"/>
      <c r="F43" s="588"/>
      <c r="G43" s="589"/>
    </row>
    <row r="44" spans="1:7" s="179" customFormat="1" ht="12.75">
      <c r="A44" s="585"/>
      <c r="B44" s="586"/>
      <c r="C44" s="586"/>
      <c r="D44" s="587"/>
      <c r="E44" s="588"/>
      <c r="F44" s="588"/>
      <c r="G44" s="589"/>
    </row>
    <row r="45" spans="1:7" s="179" customFormat="1" ht="12.75">
      <c r="A45" s="585"/>
      <c r="B45" s="586"/>
      <c r="C45" s="586"/>
      <c r="D45" s="587"/>
      <c r="E45" s="588"/>
      <c r="F45" s="588"/>
      <c r="G45" s="589"/>
    </row>
    <row r="46" spans="1:7" s="179" customFormat="1" ht="12.75">
      <c r="A46" s="585"/>
      <c r="B46" s="586"/>
      <c r="C46" s="586"/>
      <c r="D46" s="587"/>
      <c r="E46" s="588"/>
      <c r="F46" s="588"/>
      <c r="G46" s="589"/>
    </row>
    <row r="47" spans="1:7" s="179" customFormat="1" ht="13.5" thickBot="1">
      <c r="A47" s="596"/>
      <c r="B47" s="597"/>
      <c r="C47" s="597"/>
      <c r="D47" s="598"/>
      <c r="E47" s="599"/>
      <c r="F47" s="599"/>
      <c r="G47" s="600"/>
    </row>
  </sheetData>
  <sheetProtection formatCells="0"/>
  <mergeCells count="16">
    <mergeCell ref="A36:E36"/>
    <mergeCell ref="A35:B35"/>
    <mergeCell ref="C35:G35"/>
    <mergeCell ref="A20:G20"/>
    <mergeCell ref="A21:B21"/>
    <mergeCell ref="C21:G21"/>
    <mergeCell ref="C1:G1"/>
    <mergeCell ref="C2:G2"/>
    <mergeCell ref="C3:G3"/>
    <mergeCell ref="A34:G34"/>
    <mergeCell ref="A6:B6"/>
    <mergeCell ref="C6:G6"/>
    <mergeCell ref="A7:E7"/>
    <mergeCell ref="A22:E22"/>
    <mergeCell ref="A5:G5"/>
    <mergeCell ref="A3:B3"/>
  </mergeCells>
  <conditionalFormatting sqref="G7 G22 G36">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1" manualBreakCount="1">
    <brk id="33" max="6" man="1"/>
  </rowBreaks>
  <drawing r:id="rId1"/>
</worksheet>
</file>

<file path=xl/worksheets/sheet17.xml><?xml version="1.0" encoding="utf-8"?>
<worksheet xmlns="http://schemas.openxmlformats.org/spreadsheetml/2006/main" xmlns:r="http://schemas.openxmlformats.org/officeDocument/2006/relationships">
  <sheetPr codeName="Sheet14">
    <tabColor theme="7" tint="0.39998000860214233"/>
  </sheetPr>
  <dimension ref="A1:G105"/>
  <sheetViews>
    <sheetView showGridLines="0" zoomScalePageLayoutView="0" workbookViewId="0" topLeftCell="A1">
      <selection activeCell="A1" sqref="A1:O2"/>
    </sheetView>
  </sheetViews>
  <sheetFormatPr defaultColWidth="9.140625" defaultRowHeight="12.75"/>
  <cols>
    <col min="1" max="1" width="5.7109375" style="2" customWidth="1"/>
    <col min="2" max="2" width="35.7109375" style="2" customWidth="1"/>
    <col min="3" max="3" width="40.7109375" style="2" customWidth="1"/>
    <col min="4" max="4" width="13.7109375" style="2" customWidth="1"/>
    <col min="5" max="7" width="9.7109375" style="2" customWidth="1"/>
    <col min="8" max="8" width="5.421875" style="2" customWidth="1"/>
    <col min="9" max="16384" width="9.140625" style="2" customWidth="1"/>
  </cols>
  <sheetData>
    <row r="1" spans="1:7" s="6" customFormat="1" ht="15.75">
      <c r="A1" s="678"/>
      <c r="B1" s="679"/>
      <c r="C1" s="900">
        <f>OSA!B21</f>
        <v>0</v>
      </c>
      <c r="D1" s="900"/>
      <c r="E1" s="900"/>
      <c r="F1" s="900"/>
      <c r="G1" s="901"/>
    </row>
    <row r="2" spans="1:7" s="6" customFormat="1" ht="15.75">
      <c r="A2" s="680"/>
      <c r="B2" s="681"/>
      <c r="C2" s="902">
        <f>OSA!B24</f>
        <v>0</v>
      </c>
      <c r="D2" s="902"/>
      <c r="E2" s="902"/>
      <c r="F2" s="902"/>
      <c r="G2" s="903"/>
    </row>
    <row r="3" spans="1:7" s="6" customFormat="1" ht="16.5" thickBot="1">
      <c r="A3" s="904" t="s">
        <v>82</v>
      </c>
      <c r="B3" s="905"/>
      <c r="C3" s="905"/>
      <c r="D3" s="905"/>
      <c r="E3" s="905"/>
      <c r="F3" s="905"/>
      <c r="G3" s="906"/>
    </row>
    <row r="4" spans="1:7" ht="13.5" thickBot="1">
      <c r="A4" s="92"/>
      <c r="B4" s="92"/>
      <c r="C4" s="92"/>
      <c r="D4" s="122"/>
      <c r="E4" s="122"/>
      <c r="F4" s="122"/>
      <c r="G4" s="122"/>
    </row>
    <row r="5" spans="1:7" s="5" customFormat="1" ht="15.75">
      <c r="A5" s="893" t="str">
        <f>'D.Engineering'!A6</f>
        <v>D.1  Product Data Management Systems</v>
      </c>
      <c r="B5" s="894"/>
      <c r="C5" s="894"/>
      <c r="D5" s="894"/>
      <c r="E5" s="894"/>
      <c r="F5" s="894"/>
      <c r="G5" s="895"/>
    </row>
    <row r="6" spans="1:7" ht="13.5" thickBot="1">
      <c r="A6" s="898" t="s">
        <v>81</v>
      </c>
      <c r="B6" s="899"/>
      <c r="C6" s="601"/>
      <c r="D6" s="448"/>
      <c r="E6" s="448"/>
      <c r="F6" s="448"/>
      <c r="G6" s="449"/>
    </row>
    <row r="7" spans="1:7" s="1" customFormat="1" ht="30.75" customHeight="1" thickBot="1">
      <c r="A7" s="896">
        <f>'D.Engineering'!B12</f>
        <v>0</v>
      </c>
      <c r="B7" s="897"/>
      <c r="C7" s="897"/>
      <c r="D7" s="897"/>
      <c r="E7" s="897"/>
      <c r="F7" s="428" t="s">
        <v>170</v>
      </c>
      <c r="G7" s="42">
        <f>'D.Engineering'!H12</f>
        <v>0</v>
      </c>
    </row>
    <row r="8" spans="1:7" s="4" customFormat="1" ht="25.5">
      <c r="A8" s="8" t="s">
        <v>74</v>
      </c>
      <c r="B8" s="7" t="s">
        <v>75</v>
      </c>
      <c r="C8" s="7" t="s">
        <v>76</v>
      </c>
      <c r="D8" s="7" t="s">
        <v>77</v>
      </c>
      <c r="E8" s="7" t="s">
        <v>78</v>
      </c>
      <c r="F8" s="7" t="s">
        <v>80</v>
      </c>
      <c r="G8" s="9" t="s">
        <v>79</v>
      </c>
    </row>
    <row r="9" spans="1:7" s="3" customFormat="1" ht="12.75">
      <c r="A9" s="585"/>
      <c r="B9" s="586"/>
      <c r="C9" s="586"/>
      <c r="D9" s="587"/>
      <c r="E9" s="588"/>
      <c r="F9" s="588"/>
      <c r="G9" s="589"/>
    </row>
    <row r="10" spans="1:7" s="3" customFormat="1" ht="12.75">
      <c r="A10" s="585"/>
      <c r="B10" s="586"/>
      <c r="C10" s="586"/>
      <c r="D10" s="587"/>
      <c r="E10" s="588"/>
      <c r="F10" s="588"/>
      <c r="G10" s="589"/>
    </row>
    <row r="11" spans="1:7" s="3" customFormat="1" ht="12.75">
      <c r="A11" s="590"/>
      <c r="B11" s="586"/>
      <c r="C11" s="586"/>
      <c r="D11" s="587"/>
      <c r="E11" s="588"/>
      <c r="F11" s="588"/>
      <c r="G11" s="589"/>
    </row>
    <row r="12" spans="1:7" s="3" customFormat="1" ht="12.75">
      <c r="A12" s="585"/>
      <c r="B12" s="586"/>
      <c r="C12" s="586"/>
      <c r="D12" s="587"/>
      <c r="E12" s="588"/>
      <c r="F12" s="588"/>
      <c r="G12" s="589"/>
    </row>
    <row r="13" spans="1:7" s="3" customFormat="1" ht="12.75">
      <c r="A13" s="585"/>
      <c r="B13" s="586"/>
      <c r="C13" s="586"/>
      <c r="D13" s="587"/>
      <c r="E13" s="588"/>
      <c r="F13" s="588"/>
      <c r="G13" s="589"/>
    </row>
    <row r="14" spans="1:7" s="3" customFormat="1" ht="12.75">
      <c r="A14" s="585"/>
      <c r="B14" s="586"/>
      <c r="C14" s="586"/>
      <c r="D14" s="587"/>
      <c r="E14" s="588"/>
      <c r="F14" s="588"/>
      <c r="G14" s="589"/>
    </row>
    <row r="15" spans="1:7" s="3" customFormat="1" ht="12.75">
      <c r="A15" s="585"/>
      <c r="B15" s="586"/>
      <c r="C15" s="586"/>
      <c r="D15" s="587"/>
      <c r="E15" s="588"/>
      <c r="F15" s="588"/>
      <c r="G15" s="589"/>
    </row>
    <row r="16" spans="1:7" s="3" customFormat="1" ht="12.75">
      <c r="A16" s="585"/>
      <c r="B16" s="586"/>
      <c r="C16" s="586"/>
      <c r="D16" s="587"/>
      <c r="E16" s="588"/>
      <c r="F16" s="588"/>
      <c r="G16" s="589"/>
    </row>
    <row r="17" spans="1:7" s="3" customFormat="1" ht="12.75">
      <c r="A17" s="585"/>
      <c r="B17" s="586"/>
      <c r="C17" s="586"/>
      <c r="D17" s="587"/>
      <c r="E17" s="588"/>
      <c r="F17" s="588"/>
      <c r="G17" s="589"/>
    </row>
    <row r="18" spans="1:7" s="3" customFormat="1" ht="13.5" thickBot="1">
      <c r="A18" s="596"/>
      <c r="B18" s="597"/>
      <c r="C18" s="597"/>
      <c r="D18" s="598"/>
      <c r="E18" s="599"/>
      <c r="F18" s="599"/>
      <c r="G18" s="600"/>
    </row>
    <row r="19" ht="13.5" thickBot="1"/>
    <row r="20" spans="1:7" s="5" customFormat="1" ht="15.75">
      <c r="A20" s="893" t="str">
        <f>'D.Engineering'!A14</f>
        <v>D.2  Understanding properties of Allegion </v>
      </c>
      <c r="B20" s="894"/>
      <c r="C20" s="894"/>
      <c r="D20" s="894"/>
      <c r="E20" s="894"/>
      <c r="F20" s="894"/>
      <c r="G20" s="895"/>
    </row>
    <row r="21" spans="1:7" ht="13.5" thickBot="1">
      <c r="A21" s="898" t="s">
        <v>81</v>
      </c>
      <c r="B21" s="899"/>
      <c r="C21" s="601"/>
      <c r="D21" s="448"/>
      <c r="E21" s="448"/>
      <c r="F21" s="448"/>
      <c r="G21" s="449"/>
    </row>
    <row r="22" spans="1:7" s="1" customFormat="1" ht="30.75" customHeight="1" thickBot="1">
      <c r="A22" s="896">
        <f>'D.Engineering'!B23</f>
        <v>0</v>
      </c>
      <c r="B22" s="897"/>
      <c r="C22" s="897"/>
      <c r="D22" s="897"/>
      <c r="E22" s="897"/>
      <c r="F22" s="428" t="s">
        <v>170</v>
      </c>
      <c r="G22" s="42">
        <f>'D.Engineering'!H23</f>
        <v>0</v>
      </c>
    </row>
    <row r="23" spans="1:7" s="4" customFormat="1" ht="25.5">
      <c r="A23" s="8" t="s">
        <v>74</v>
      </c>
      <c r="B23" s="7" t="s">
        <v>75</v>
      </c>
      <c r="C23" s="7" t="s">
        <v>76</v>
      </c>
      <c r="D23" s="7" t="s">
        <v>77</v>
      </c>
      <c r="E23" s="7" t="s">
        <v>78</v>
      </c>
      <c r="F23" s="7" t="s">
        <v>80</v>
      </c>
      <c r="G23" s="9" t="s">
        <v>79</v>
      </c>
    </row>
    <row r="24" spans="1:7" s="3" customFormat="1" ht="12.75">
      <c r="A24" s="585"/>
      <c r="B24" s="586"/>
      <c r="C24" s="586"/>
      <c r="D24" s="587"/>
      <c r="E24" s="588"/>
      <c r="F24" s="588"/>
      <c r="G24" s="589"/>
    </row>
    <row r="25" spans="1:7" s="3" customFormat="1" ht="12.75">
      <c r="A25" s="585"/>
      <c r="B25" s="586"/>
      <c r="C25" s="586"/>
      <c r="D25" s="587"/>
      <c r="E25" s="588"/>
      <c r="F25" s="588"/>
      <c r="G25" s="589"/>
    </row>
    <row r="26" spans="1:7" s="3" customFormat="1" ht="12.75">
      <c r="A26" s="590"/>
      <c r="B26" s="586"/>
      <c r="C26" s="586"/>
      <c r="D26" s="587"/>
      <c r="E26" s="588"/>
      <c r="F26" s="588"/>
      <c r="G26" s="589"/>
    </row>
    <row r="27" spans="1:7" s="3" customFormat="1" ht="12.75">
      <c r="A27" s="585"/>
      <c r="B27" s="586"/>
      <c r="C27" s="586"/>
      <c r="D27" s="587"/>
      <c r="E27" s="588"/>
      <c r="F27" s="588"/>
      <c r="G27" s="589"/>
    </row>
    <row r="28" spans="1:7" s="3" customFormat="1" ht="12.75">
      <c r="A28" s="585"/>
      <c r="B28" s="586"/>
      <c r="C28" s="586"/>
      <c r="D28" s="587"/>
      <c r="E28" s="588"/>
      <c r="F28" s="588"/>
      <c r="G28" s="589"/>
    </row>
    <row r="29" spans="1:7" s="3" customFormat="1" ht="12.75">
      <c r="A29" s="585"/>
      <c r="B29" s="586"/>
      <c r="C29" s="586"/>
      <c r="D29" s="587"/>
      <c r="E29" s="588"/>
      <c r="F29" s="588"/>
      <c r="G29" s="589"/>
    </row>
    <row r="30" spans="1:7" s="3" customFormat="1" ht="12.75">
      <c r="A30" s="585"/>
      <c r="B30" s="586"/>
      <c r="C30" s="586"/>
      <c r="D30" s="587"/>
      <c r="E30" s="588"/>
      <c r="F30" s="588"/>
      <c r="G30" s="589"/>
    </row>
    <row r="31" spans="1:7" s="3" customFormat="1" ht="12.75">
      <c r="A31" s="585"/>
      <c r="B31" s="586"/>
      <c r="C31" s="586"/>
      <c r="D31" s="587"/>
      <c r="E31" s="588"/>
      <c r="F31" s="588"/>
      <c r="G31" s="589"/>
    </row>
    <row r="32" spans="1:7" s="3" customFormat="1" ht="12.75">
      <c r="A32" s="585"/>
      <c r="B32" s="586"/>
      <c r="C32" s="586"/>
      <c r="D32" s="587"/>
      <c r="E32" s="588"/>
      <c r="F32" s="588"/>
      <c r="G32" s="589"/>
    </row>
    <row r="33" spans="1:7" s="3" customFormat="1" ht="13.5" thickBot="1">
      <c r="A33" s="139"/>
      <c r="B33" s="139"/>
      <c r="C33" s="139"/>
      <c r="D33" s="139"/>
      <c r="E33" s="139"/>
      <c r="F33" s="139"/>
      <c r="G33" s="139"/>
    </row>
    <row r="34" spans="1:7" s="5" customFormat="1" ht="15.75">
      <c r="A34" s="893" t="str">
        <f>'D.Engineering'!A25</f>
        <v>D.3  Innovation</v>
      </c>
      <c r="B34" s="894"/>
      <c r="C34" s="894"/>
      <c r="D34" s="894"/>
      <c r="E34" s="894"/>
      <c r="F34" s="894"/>
      <c r="G34" s="895"/>
    </row>
    <row r="35" spans="1:7" ht="13.5" thickBot="1">
      <c r="A35" s="898" t="s">
        <v>81</v>
      </c>
      <c r="B35" s="899"/>
      <c r="C35" s="601"/>
      <c r="D35" s="448"/>
      <c r="E35" s="448"/>
      <c r="F35" s="448"/>
      <c r="G35" s="449"/>
    </row>
    <row r="36" spans="1:7" s="1" customFormat="1" ht="30.75" customHeight="1" thickBot="1">
      <c r="A36" s="896">
        <f>'D.Engineering'!B30</f>
        <v>0</v>
      </c>
      <c r="B36" s="897"/>
      <c r="C36" s="897"/>
      <c r="D36" s="897"/>
      <c r="E36" s="897"/>
      <c r="F36" s="428" t="s">
        <v>170</v>
      </c>
      <c r="G36" s="42">
        <f>'D.Engineering'!H30</f>
        <v>0</v>
      </c>
    </row>
    <row r="37" spans="1:7" s="4" customFormat="1" ht="25.5">
      <c r="A37" s="8" t="s">
        <v>74</v>
      </c>
      <c r="B37" s="7" t="s">
        <v>75</v>
      </c>
      <c r="C37" s="7" t="s">
        <v>76</v>
      </c>
      <c r="D37" s="7" t="s">
        <v>77</v>
      </c>
      <c r="E37" s="7" t="s">
        <v>78</v>
      </c>
      <c r="F37" s="7" t="s">
        <v>80</v>
      </c>
      <c r="G37" s="9" t="s">
        <v>79</v>
      </c>
    </row>
    <row r="38" spans="1:7" s="3" customFormat="1" ht="12.75">
      <c r="A38" s="585"/>
      <c r="B38" s="586"/>
      <c r="C38" s="586"/>
      <c r="D38" s="587"/>
      <c r="E38" s="588"/>
      <c r="F38" s="588"/>
      <c r="G38" s="589"/>
    </row>
    <row r="39" spans="1:7" s="3" customFormat="1" ht="12.75">
      <c r="A39" s="585"/>
      <c r="B39" s="586"/>
      <c r="C39" s="586"/>
      <c r="D39" s="587"/>
      <c r="E39" s="588"/>
      <c r="F39" s="588"/>
      <c r="G39" s="589"/>
    </row>
    <row r="40" spans="1:7" s="3" customFormat="1" ht="12.75">
      <c r="A40" s="590"/>
      <c r="B40" s="586"/>
      <c r="C40" s="586"/>
      <c r="D40" s="587"/>
      <c r="E40" s="588"/>
      <c r="F40" s="588"/>
      <c r="G40" s="589"/>
    </row>
    <row r="41" spans="1:7" s="3" customFormat="1" ht="12.75">
      <c r="A41" s="585"/>
      <c r="B41" s="586"/>
      <c r="C41" s="586"/>
      <c r="D41" s="587"/>
      <c r="E41" s="588"/>
      <c r="F41" s="588"/>
      <c r="G41" s="589"/>
    </row>
    <row r="42" spans="1:7" s="3" customFormat="1" ht="12.75">
      <c r="A42" s="585"/>
      <c r="B42" s="586"/>
      <c r="C42" s="586"/>
      <c r="D42" s="587"/>
      <c r="E42" s="588"/>
      <c r="F42" s="588"/>
      <c r="G42" s="589"/>
    </row>
    <row r="43" spans="1:7" s="3" customFormat="1" ht="12.75">
      <c r="A43" s="585"/>
      <c r="B43" s="586"/>
      <c r="C43" s="586"/>
      <c r="D43" s="587"/>
      <c r="E43" s="588"/>
      <c r="F43" s="588"/>
      <c r="G43" s="589"/>
    </row>
    <row r="44" spans="1:7" s="3" customFormat="1" ht="12.75">
      <c r="A44" s="585"/>
      <c r="B44" s="586"/>
      <c r="C44" s="586"/>
      <c r="D44" s="587"/>
      <c r="E44" s="588"/>
      <c r="F44" s="588"/>
      <c r="G44" s="589"/>
    </row>
    <row r="45" spans="1:7" s="3" customFormat="1" ht="12.75">
      <c r="A45" s="585"/>
      <c r="B45" s="586"/>
      <c r="C45" s="586"/>
      <c r="D45" s="587"/>
      <c r="E45" s="588"/>
      <c r="F45" s="588"/>
      <c r="G45" s="589"/>
    </row>
    <row r="46" spans="1:7" s="3" customFormat="1" ht="12.75">
      <c r="A46" s="585"/>
      <c r="B46" s="586"/>
      <c r="C46" s="586"/>
      <c r="D46" s="587"/>
      <c r="E46" s="588"/>
      <c r="F46" s="588"/>
      <c r="G46" s="589"/>
    </row>
    <row r="47" spans="1:7" s="3" customFormat="1" ht="13.5" thickBot="1">
      <c r="A47" s="596"/>
      <c r="B47" s="597"/>
      <c r="C47" s="597"/>
      <c r="D47" s="598"/>
      <c r="E47" s="599"/>
      <c r="F47" s="599"/>
      <c r="G47" s="600"/>
    </row>
    <row r="48" ht="13.5" thickBot="1"/>
    <row r="49" spans="1:7" s="5" customFormat="1" ht="15.75">
      <c r="A49" s="893" t="str">
        <f>'D.Engineering'!A32</f>
        <v>D.4  Prototyping</v>
      </c>
      <c r="B49" s="894"/>
      <c r="C49" s="894"/>
      <c r="D49" s="894"/>
      <c r="E49" s="894"/>
      <c r="F49" s="894"/>
      <c r="G49" s="895"/>
    </row>
    <row r="50" spans="1:7" ht="13.5" thickBot="1">
      <c r="A50" s="898" t="s">
        <v>81</v>
      </c>
      <c r="B50" s="899"/>
      <c r="C50" s="601"/>
      <c r="D50" s="448"/>
      <c r="E50" s="448"/>
      <c r="F50" s="448"/>
      <c r="G50" s="449"/>
    </row>
    <row r="51" spans="1:7" s="1" customFormat="1" ht="30.75" customHeight="1" thickBot="1">
      <c r="A51" s="896">
        <f>'D.Engineering'!B37</f>
        <v>0</v>
      </c>
      <c r="B51" s="897"/>
      <c r="C51" s="897"/>
      <c r="D51" s="897"/>
      <c r="E51" s="897"/>
      <c r="F51" s="428" t="s">
        <v>170</v>
      </c>
      <c r="G51" s="42">
        <f>'D.Engineering'!H37</f>
        <v>0</v>
      </c>
    </row>
    <row r="52" spans="1:7" s="4" customFormat="1" ht="25.5">
      <c r="A52" s="8" t="s">
        <v>74</v>
      </c>
      <c r="B52" s="7" t="s">
        <v>75</v>
      </c>
      <c r="C52" s="7" t="s">
        <v>76</v>
      </c>
      <c r="D52" s="7" t="s">
        <v>77</v>
      </c>
      <c r="E52" s="7" t="s">
        <v>78</v>
      </c>
      <c r="F52" s="7" t="s">
        <v>80</v>
      </c>
      <c r="G52" s="9" t="s">
        <v>79</v>
      </c>
    </row>
    <row r="53" spans="1:7" s="3" customFormat="1" ht="12.75">
      <c r="A53" s="585"/>
      <c r="B53" s="586"/>
      <c r="C53" s="586"/>
      <c r="D53" s="587"/>
      <c r="E53" s="588"/>
      <c r="F53" s="588"/>
      <c r="G53" s="589"/>
    </row>
    <row r="54" spans="1:7" s="3" customFormat="1" ht="12.75">
      <c r="A54" s="585"/>
      <c r="B54" s="586"/>
      <c r="C54" s="586"/>
      <c r="D54" s="587"/>
      <c r="E54" s="588"/>
      <c r="F54" s="588"/>
      <c r="G54" s="589"/>
    </row>
    <row r="55" spans="1:7" s="3" customFormat="1" ht="12.75">
      <c r="A55" s="590"/>
      <c r="B55" s="586"/>
      <c r="C55" s="586"/>
      <c r="D55" s="587"/>
      <c r="E55" s="588"/>
      <c r="F55" s="588"/>
      <c r="G55" s="589"/>
    </row>
    <row r="56" spans="1:7" s="3" customFormat="1" ht="12.75">
      <c r="A56" s="585"/>
      <c r="B56" s="586"/>
      <c r="C56" s="586"/>
      <c r="D56" s="587"/>
      <c r="E56" s="588"/>
      <c r="F56" s="588"/>
      <c r="G56" s="589"/>
    </row>
    <row r="57" spans="1:7" s="3" customFormat="1" ht="12.75">
      <c r="A57" s="585"/>
      <c r="B57" s="586"/>
      <c r="C57" s="586"/>
      <c r="D57" s="587"/>
      <c r="E57" s="588"/>
      <c r="F57" s="588"/>
      <c r="G57" s="589"/>
    </row>
    <row r="58" spans="1:7" s="3" customFormat="1" ht="12.75">
      <c r="A58" s="585"/>
      <c r="B58" s="586"/>
      <c r="C58" s="586"/>
      <c r="D58" s="587"/>
      <c r="E58" s="588"/>
      <c r="F58" s="588"/>
      <c r="G58" s="589"/>
    </row>
    <row r="59" spans="1:7" s="3" customFormat="1" ht="12.75">
      <c r="A59" s="585"/>
      <c r="B59" s="586"/>
      <c r="C59" s="586"/>
      <c r="D59" s="587"/>
      <c r="E59" s="588"/>
      <c r="F59" s="588"/>
      <c r="G59" s="589"/>
    </row>
    <row r="60" spans="1:7" s="3" customFormat="1" ht="12.75">
      <c r="A60" s="585"/>
      <c r="B60" s="586"/>
      <c r="C60" s="586"/>
      <c r="D60" s="587"/>
      <c r="E60" s="588"/>
      <c r="F60" s="588"/>
      <c r="G60" s="589"/>
    </row>
    <row r="61" spans="1:7" s="3" customFormat="1" ht="12.75">
      <c r="A61" s="585"/>
      <c r="B61" s="586"/>
      <c r="C61" s="586"/>
      <c r="D61" s="587"/>
      <c r="E61" s="588"/>
      <c r="F61" s="588"/>
      <c r="G61" s="589"/>
    </row>
    <row r="62" spans="1:7" s="3" customFormat="1" ht="13.5" thickBot="1">
      <c r="A62" s="596"/>
      <c r="B62" s="597"/>
      <c r="C62" s="597"/>
      <c r="D62" s="598"/>
      <c r="E62" s="599"/>
      <c r="F62" s="599"/>
      <c r="G62" s="600"/>
    </row>
    <row r="67" spans="1:7" ht="12.75">
      <c r="A67" s="139"/>
      <c r="B67" s="139"/>
      <c r="C67" s="139"/>
      <c r="D67" s="139"/>
      <c r="E67" s="139"/>
      <c r="F67" s="139"/>
      <c r="G67" s="139"/>
    </row>
    <row r="68" spans="1:7" ht="12.75">
      <c r="A68" s="139"/>
      <c r="B68" s="139"/>
      <c r="C68" s="139"/>
      <c r="D68" s="139"/>
      <c r="E68" s="139"/>
      <c r="F68" s="139"/>
      <c r="G68" s="139"/>
    </row>
    <row r="69" spans="1:7" ht="12.75">
      <c r="A69" s="139"/>
      <c r="B69" s="139"/>
      <c r="C69" s="139"/>
      <c r="D69" s="139"/>
      <c r="E69" s="139"/>
      <c r="F69" s="139"/>
      <c r="G69" s="139"/>
    </row>
    <row r="70" spans="1:7" ht="12.75">
      <c r="A70" s="139"/>
      <c r="B70" s="139"/>
      <c r="C70" s="139"/>
      <c r="D70" s="139"/>
      <c r="E70" s="139"/>
      <c r="F70" s="139"/>
      <c r="G70" s="139"/>
    </row>
    <row r="71" spans="1:7" ht="12.75">
      <c r="A71" s="139"/>
      <c r="B71" s="139"/>
      <c r="C71" s="139"/>
      <c r="D71" s="139"/>
      <c r="E71" s="139"/>
      <c r="F71" s="139"/>
      <c r="G71" s="139"/>
    </row>
    <row r="72" spans="1:7" ht="12.75">
      <c r="A72" s="139"/>
      <c r="B72" s="139"/>
      <c r="C72" s="139"/>
      <c r="D72" s="139"/>
      <c r="E72" s="139"/>
      <c r="F72" s="139"/>
      <c r="G72" s="139"/>
    </row>
    <row r="73" spans="1:7" ht="12.75">
      <c r="A73" s="139"/>
      <c r="B73" s="139"/>
      <c r="C73" s="139"/>
      <c r="D73" s="139"/>
      <c r="E73" s="139"/>
      <c r="F73" s="139"/>
      <c r="G73" s="139"/>
    </row>
    <row r="74" spans="1:7" ht="12.75">
      <c r="A74" s="139"/>
      <c r="B74" s="139"/>
      <c r="C74" s="139"/>
      <c r="D74" s="139"/>
      <c r="E74" s="139"/>
      <c r="F74" s="139"/>
      <c r="G74" s="139"/>
    </row>
    <row r="75" spans="1:7" ht="12.75">
      <c r="A75" s="139"/>
      <c r="B75" s="139"/>
      <c r="C75" s="139"/>
      <c r="D75" s="139"/>
      <c r="E75" s="139"/>
      <c r="F75" s="139"/>
      <c r="G75" s="139"/>
    </row>
    <row r="76" spans="1:7" ht="12.75">
      <c r="A76" s="139"/>
      <c r="B76" s="139"/>
      <c r="C76" s="139"/>
      <c r="D76" s="139"/>
      <c r="E76" s="139"/>
      <c r="F76" s="139"/>
      <c r="G76" s="139"/>
    </row>
    <row r="82" spans="1:7" ht="12.75">
      <c r="A82" s="139"/>
      <c r="B82" s="139"/>
      <c r="C82" s="139"/>
      <c r="D82" s="139"/>
      <c r="E82" s="139"/>
      <c r="F82" s="139"/>
      <c r="G82" s="139"/>
    </row>
    <row r="83" spans="1:7" ht="12.75">
      <c r="A83" s="139"/>
      <c r="B83" s="139"/>
      <c r="C83" s="139"/>
      <c r="D83" s="139"/>
      <c r="E83" s="139"/>
      <c r="F83" s="139"/>
      <c r="G83" s="139"/>
    </row>
    <row r="84" spans="1:7" ht="12.75">
      <c r="A84" s="139"/>
      <c r="B84" s="139"/>
      <c r="C84" s="139"/>
      <c r="D84" s="139"/>
      <c r="E84" s="139"/>
      <c r="F84" s="139"/>
      <c r="G84" s="139"/>
    </row>
    <row r="85" spans="1:7" ht="12.75">
      <c r="A85" s="139"/>
      <c r="B85" s="139"/>
      <c r="C85" s="139"/>
      <c r="D85" s="139"/>
      <c r="E85" s="139"/>
      <c r="F85" s="139"/>
      <c r="G85" s="139"/>
    </row>
    <row r="86" spans="1:7" ht="12.75">
      <c r="A86" s="139"/>
      <c r="B86" s="139"/>
      <c r="C86" s="139"/>
      <c r="D86" s="139"/>
      <c r="E86" s="139"/>
      <c r="F86" s="139"/>
      <c r="G86" s="139"/>
    </row>
    <row r="87" spans="1:7" ht="12.75">
      <c r="A87" s="139"/>
      <c r="B87" s="139"/>
      <c r="C87" s="139"/>
      <c r="D87" s="139"/>
      <c r="E87" s="139"/>
      <c r="F87" s="139"/>
      <c r="G87" s="139"/>
    </row>
    <row r="88" spans="1:7" ht="12.75">
      <c r="A88" s="139"/>
      <c r="B88" s="139"/>
      <c r="C88" s="139"/>
      <c r="D88" s="139"/>
      <c r="E88" s="139"/>
      <c r="F88" s="139"/>
      <c r="G88" s="139"/>
    </row>
    <row r="89" spans="1:7" ht="12.75">
      <c r="A89" s="139"/>
      <c r="B89" s="139"/>
      <c r="C89" s="139"/>
      <c r="D89" s="139"/>
      <c r="E89" s="139"/>
      <c r="F89" s="139"/>
      <c r="G89" s="139"/>
    </row>
    <row r="90" spans="1:7" ht="12.75">
      <c r="A90" s="139"/>
      <c r="B90" s="139"/>
      <c r="C90" s="139"/>
      <c r="D90" s="139"/>
      <c r="E90" s="139"/>
      <c r="F90" s="139"/>
      <c r="G90" s="139"/>
    </row>
    <row r="91" spans="1:7" ht="12.75">
      <c r="A91" s="139"/>
      <c r="B91" s="139"/>
      <c r="C91" s="139"/>
      <c r="D91" s="139"/>
      <c r="E91" s="139"/>
      <c r="F91" s="139"/>
      <c r="G91" s="139"/>
    </row>
    <row r="96" spans="1:7" ht="12.75">
      <c r="A96" s="139"/>
      <c r="B96" s="139"/>
      <c r="C96" s="139"/>
      <c r="D96" s="139"/>
      <c r="E96" s="139"/>
      <c r="F96" s="139"/>
      <c r="G96" s="139"/>
    </row>
    <row r="97" spans="1:7" ht="12.75">
      <c r="A97" s="139"/>
      <c r="B97" s="139"/>
      <c r="C97" s="139"/>
      <c r="D97" s="139"/>
      <c r="E97" s="139"/>
      <c r="F97" s="139"/>
      <c r="G97" s="139"/>
    </row>
    <row r="98" spans="1:7" ht="12.75">
      <c r="A98" s="139"/>
      <c r="B98" s="139"/>
      <c r="C98" s="139"/>
      <c r="D98" s="139"/>
      <c r="E98" s="139"/>
      <c r="F98" s="139"/>
      <c r="G98" s="139"/>
    </row>
    <row r="99" spans="1:7" ht="12.75">
      <c r="A99" s="139"/>
      <c r="B99" s="139"/>
      <c r="C99" s="139"/>
      <c r="D99" s="139"/>
      <c r="E99" s="139"/>
      <c r="F99" s="139"/>
      <c r="G99" s="139"/>
    </row>
    <row r="100" spans="1:7" ht="12.75">
      <c r="A100" s="139"/>
      <c r="B100" s="139"/>
      <c r="C100" s="139"/>
      <c r="D100" s="139"/>
      <c r="E100" s="139"/>
      <c r="F100" s="139"/>
      <c r="G100" s="139"/>
    </row>
    <row r="101" spans="1:7" ht="12.75">
      <c r="A101" s="139"/>
      <c r="B101" s="139"/>
      <c r="C101" s="139"/>
      <c r="D101" s="139"/>
      <c r="E101" s="139"/>
      <c r="F101" s="139"/>
      <c r="G101" s="139"/>
    </row>
    <row r="102" spans="1:7" ht="12.75">
      <c r="A102" s="139"/>
      <c r="B102" s="139"/>
      <c r="C102" s="139"/>
      <c r="D102" s="139"/>
      <c r="E102" s="139"/>
      <c r="F102" s="139"/>
      <c r="G102" s="139"/>
    </row>
    <row r="103" spans="1:7" ht="12.75">
      <c r="A103" s="139"/>
      <c r="B103" s="139"/>
      <c r="C103" s="139"/>
      <c r="D103" s="139"/>
      <c r="E103" s="139"/>
      <c r="F103" s="139"/>
      <c r="G103" s="139"/>
    </row>
    <row r="104" spans="1:7" ht="12.75">
      <c r="A104" s="139"/>
      <c r="B104" s="139"/>
      <c r="C104" s="139"/>
      <c r="D104" s="139"/>
      <c r="E104" s="139"/>
      <c r="F104" s="139"/>
      <c r="G104" s="139"/>
    </row>
    <row r="105" spans="1:7" ht="12.75">
      <c r="A105" s="139"/>
      <c r="B105" s="139"/>
      <c r="C105" s="139"/>
      <c r="D105" s="139"/>
      <c r="E105" s="139"/>
      <c r="F105" s="139"/>
      <c r="G105" s="139"/>
    </row>
  </sheetData>
  <sheetProtection formatCells="0"/>
  <mergeCells count="16">
    <mergeCell ref="A5:G5"/>
    <mergeCell ref="A7:E7"/>
    <mergeCell ref="A21:B21"/>
    <mergeCell ref="C1:G1"/>
    <mergeCell ref="C2:G2"/>
    <mergeCell ref="A6:B6"/>
    <mergeCell ref="A3:B3"/>
    <mergeCell ref="C3:G3"/>
    <mergeCell ref="A20:G20"/>
    <mergeCell ref="A34:G34"/>
    <mergeCell ref="A22:E22"/>
    <mergeCell ref="A35:B35"/>
    <mergeCell ref="A51:E51"/>
    <mergeCell ref="A49:G49"/>
    <mergeCell ref="A50:B50"/>
    <mergeCell ref="A36:E36"/>
  </mergeCells>
  <conditionalFormatting sqref="G36 G51 G22 G7">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1" manualBreakCount="1">
    <brk id="33" max="6" man="1"/>
  </rowBreaks>
  <drawing r:id="rId1"/>
</worksheet>
</file>

<file path=xl/worksheets/sheet18.xml><?xml version="1.0" encoding="utf-8"?>
<worksheet xmlns="http://schemas.openxmlformats.org/spreadsheetml/2006/main" xmlns:r="http://schemas.openxmlformats.org/officeDocument/2006/relationships">
  <sheetPr codeName="Sheet15">
    <tabColor theme="7" tint="0.39998000860214233"/>
  </sheetPr>
  <dimension ref="A1:G120"/>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421875" style="139" customWidth="1"/>
    <col min="9" max="16384" width="9.140625" style="139" customWidth="1"/>
  </cols>
  <sheetData>
    <row r="1" spans="1:7" s="313" customFormat="1" ht="15.75">
      <c r="A1" s="648"/>
      <c r="B1" s="666"/>
      <c r="C1" s="876">
        <f>OSA!B21</f>
        <v>0</v>
      </c>
      <c r="D1" s="876"/>
      <c r="E1" s="876"/>
      <c r="F1" s="876"/>
      <c r="G1" s="877"/>
    </row>
    <row r="2" spans="1:7" s="313" customFormat="1" ht="15.75">
      <c r="A2" s="650"/>
      <c r="B2" s="651"/>
      <c r="C2" s="878">
        <f>OSA!B24</f>
        <v>0</v>
      </c>
      <c r="D2" s="878"/>
      <c r="E2" s="878"/>
      <c r="F2" s="878"/>
      <c r="G2" s="879"/>
    </row>
    <row r="3" spans="1:7" s="313" customFormat="1" ht="16.5" thickBot="1">
      <c r="A3" s="880" t="s">
        <v>82</v>
      </c>
      <c r="B3" s="870"/>
      <c r="C3" s="870"/>
      <c r="D3" s="870"/>
      <c r="E3" s="870"/>
      <c r="F3" s="870"/>
      <c r="G3" s="871"/>
    </row>
    <row r="4" spans="1:7" ht="12.75" customHeight="1" thickBot="1">
      <c r="A4" s="314"/>
      <c r="B4" s="314"/>
      <c r="C4" s="314"/>
      <c r="D4" s="315"/>
      <c r="E4" s="315"/>
      <c r="F4" s="315"/>
      <c r="G4" s="315"/>
    </row>
    <row r="5" spans="1:7" s="316" customFormat="1" ht="15.75">
      <c r="A5" s="832" t="str">
        <f>'E.Leadership'!A6</f>
        <v>E.1  Environmental, Health, Safety and Sustainability</v>
      </c>
      <c r="B5" s="872"/>
      <c r="C5" s="872"/>
      <c r="D5" s="872"/>
      <c r="E5" s="872"/>
      <c r="F5" s="872"/>
      <c r="G5" s="873"/>
    </row>
    <row r="6" spans="1:7" ht="13.5" thickBot="1">
      <c r="A6" s="868" t="s">
        <v>81</v>
      </c>
      <c r="B6" s="869"/>
      <c r="C6" s="602"/>
      <c r="D6" s="446"/>
      <c r="E6" s="446"/>
      <c r="F6" s="446"/>
      <c r="G6" s="447"/>
    </row>
    <row r="7" spans="1:7" s="11" customFormat="1" ht="30.75" customHeight="1" thickBot="1">
      <c r="A7" s="874">
        <f>'E.Leadership'!B22</f>
        <v>0</v>
      </c>
      <c r="B7" s="875"/>
      <c r="C7" s="875"/>
      <c r="D7" s="875"/>
      <c r="E7" s="875"/>
      <c r="F7" s="426" t="s">
        <v>170</v>
      </c>
      <c r="G7" s="311">
        <f>'E.Leadership'!H22</f>
        <v>0</v>
      </c>
    </row>
    <row r="8" spans="1:7" s="318" customFormat="1" ht="25.5">
      <c r="A8" s="312" t="s">
        <v>74</v>
      </c>
      <c r="B8" s="7" t="s">
        <v>75</v>
      </c>
      <c r="C8" s="7" t="s">
        <v>76</v>
      </c>
      <c r="D8" s="7" t="s">
        <v>77</v>
      </c>
      <c r="E8" s="7" t="s">
        <v>78</v>
      </c>
      <c r="F8" s="7" t="s">
        <v>80</v>
      </c>
      <c r="G8" s="9" t="s">
        <v>79</v>
      </c>
    </row>
    <row r="9" spans="1:7" s="179" customFormat="1" ht="12.75">
      <c r="A9" s="585"/>
      <c r="B9" s="586"/>
      <c r="C9" s="586"/>
      <c r="D9" s="587"/>
      <c r="E9" s="588"/>
      <c r="F9" s="588"/>
      <c r="G9" s="589"/>
    </row>
    <row r="10" spans="1:7" s="179" customFormat="1" ht="12.75">
      <c r="A10" s="585"/>
      <c r="B10" s="586"/>
      <c r="C10" s="586"/>
      <c r="D10" s="587"/>
      <c r="E10" s="588"/>
      <c r="F10" s="588"/>
      <c r="G10" s="589"/>
    </row>
    <row r="11" spans="1:7" s="179" customFormat="1" ht="12.75">
      <c r="A11" s="590"/>
      <c r="B11" s="586"/>
      <c r="C11" s="586"/>
      <c r="D11" s="587"/>
      <c r="E11" s="588"/>
      <c r="F11" s="588"/>
      <c r="G11" s="589"/>
    </row>
    <row r="12" spans="1:7" s="179" customFormat="1" ht="12.75">
      <c r="A12" s="585"/>
      <c r="B12" s="586"/>
      <c r="C12" s="586"/>
      <c r="D12" s="587"/>
      <c r="E12" s="588"/>
      <c r="F12" s="588"/>
      <c r="G12" s="589"/>
    </row>
    <row r="13" spans="1:7" s="179" customFormat="1" ht="12.75">
      <c r="A13" s="585"/>
      <c r="B13" s="586"/>
      <c r="C13" s="586"/>
      <c r="D13" s="587"/>
      <c r="E13" s="588"/>
      <c r="F13" s="588"/>
      <c r="G13" s="589"/>
    </row>
    <row r="14" spans="1:7" s="179" customFormat="1" ht="12.75">
      <c r="A14" s="585"/>
      <c r="B14" s="586"/>
      <c r="C14" s="586"/>
      <c r="D14" s="587"/>
      <c r="E14" s="588"/>
      <c r="F14" s="588"/>
      <c r="G14" s="589"/>
    </row>
    <row r="15" spans="1:7" s="179" customFormat="1" ht="12.75">
      <c r="A15" s="585"/>
      <c r="B15" s="586"/>
      <c r="C15" s="586"/>
      <c r="D15" s="587"/>
      <c r="E15" s="588"/>
      <c r="F15" s="588"/>
      <c r="G15" s="589"/>
    </row>
    <row r="16" spans="1:7" s="179" customFormat="1" ht="12.75">
      <c r="A16" s="585"/>
      <c r="B16" s="586"/>
      <c r="C16" s="586"/>
      <c r="D16" s="587"/>
      <c r="E16" s="588"/>
      <c r="F16" s="588"/>
      <c r="G16" s="589"/>
    </row>
    <row r="17" spans="1:7" s="179" customFormat="1" ht="12.75">
      <c r="A17" s="585"/>
      <c r="B17" s="586"/>
      <c r="C17" s="586"/>
      <c r="D17" s="587"/>
      <c r="E17" s="588"/>
      <c r="F17" s="588"/>
      <c r="G17" s="589"/>
    </row>
    <row r="18" spans="1:7" s="179" customFormat="1" ht="13.5" thickBot="1">
      <c r="A18" s="134"/>
      <c r="B18" s="135"/>
      <c r="C18" s="135"/>
      <c r="D18" s="136"/>
      <c r="E18" s="137"/>
      <c r="F18" s="137"/>
      <c r="G18" s="138"/>
    </row>
    <row r="19" spans="1:7" s="316" customFormat="1" ht="15.75">
      <c r="A19" s="832" t="str">
        <f>'E.Leadership'!A24</f>
        <v>E.2  Customer Interface System</v>
      </c>
      <c r="B19" s="872"/>
      <c r="C19" s="872"/>
      <c r="D19" s="872"/>
      <c r="E19" s="872"/>
      <c r="F19" s="872"/>
      <c r="G19" s="873"/>
    </row>
    <row r="20" spans="1:7" ht="13.5" thickBot="1">
      <c r="A20" s="868" t="s">
        <v>81</v>
      </c>
      <c r="B20" s="869"/>
      <c r="C20" s="602"/>
      <c r="D20" s="446"/>
      <c r="E20" s="446"/>
      <c r="F20" s="446"/>
      <c r="G20" s="447"/>
    </row>
    <row r="21" spans="1:7" s="11" customFormat="1" ht="30.75" customHeight="1" thickBot="1">
      <c r="A21" s="874">
        <f>'E.Leadership'!B29</f>
        <v>0</v>
      </c>
      <c r="B21" s="875"/>
      <c r="C21" s="875"/>
      <c r="D21" s="875"/>
      <c r="E21" s="875"/>
      <c r="F21" s="426" t="s">
        <v>170</v>
      </c>
      <c r="G21" s="311">
        <f>'E.Leadership'!H29</f>
        <v>0</v>
      </c>
    </row>
    <row r="22" spans="1:7" s="318" customFormat="1" ht="25.5">
      <c r="A22" s="312" t="s">
        <v>74</v>
      </c>
      <c r="B22" s="7" t="s">
        <v>75</v>
      </c>
      <c r="C22" s="7" t="s">
        <v>76</v>
      </c>
      <c r="D22" s="7" t="s">
        <v>77</v>
      </c>
      <c r="E22" s="7" t="s">
        <v>78</v>
      </c>
      <c r="F22" s="7" t="s">
        <v>80</v>
      </c>
      <c r="G22" s="9" t="s">
        <v>79</v>
      </c>
    </row>
    <row r="23" spans="1:7" s="179" customFormat="1" ht="12.75">
      <c r="A23" s="585"/>
      <c r="B23" s="586"/>
      <c r="C23" s="586"/>
      <c r="D23" s="587"/>
      <c r="E23" s="588"/>
      <c r="F23" s="588"/>
      <c r="G23" s="589"/>
    </row>
    <row r="24" spans="1:7" s="179" customFormat="1" ht="12.75">
      <c r="A24" s="585"/>
      <c r="B24" s="586"/>
      <c r="C24" s="586"/>
      <c r="D24" s="587"/>
      <c r="E24" s="588"/>
      <c r="F24" s="588"/>
      <c r="G24" s="589"/>
    </row>
    <row r="25" spans="1:7" s="179" customFormat="1" ht="12.75">
      <c r="A25" s="590"/>
      <c r="B25" s="586"/>
      <c r="C25" s="586"/>
      <c r="D25" s="587"/>
      <c r="E25" s="588"/>
      <c r="F25" s="588"/>
      <c r="G25" s="589"/>
    </row>
    <row r="26" spans="1:7" s="179" customFormat="1" ht="12.75">
      <c r="A26" s="585"/>
      <c r="B26" s="586"/>
      <c r="C26" s="586"/>
      <c r="D26" s="587"/>
      <c r="E26" s="588"/>
      <c r="F26" s="588"/>
      <c r="G26" s="589"/>
    </row>
    <row r="27" spans="1:7" s="179" customFormat="1" ht="12.75">
      <c r="A27" s="585"/>
      <c r="B27" s="586"/>
      <c r="C27" s="586"/>
      <c r="D27" s="587"/>
      <c r="E27" s="588"/>
      <c r="F27" s="588"/>
      <c r="G27" s="589"/>
    </row>
    <row r="28" spans="1:7" s="179" customFormat="1" ht="12.75">
      <c r="A28" s="585"/>
      <c r="B28" s="586"/>
      <c r="C28" s="586"/>
      <c r="D28" s="587"/>
      <c r="E28" s="588"/>
      <c r="F28" s="588"/>
      <c r="G28" s="589"/>
    </row>
    <row r="29" spans="1:7" s="179" customFormat="1" ht="12.75">
      <c r="A29" s="585"/>
      <c r="B29" s="586"/>
      <c r="C29" s="586"/>
      <c r="D29" s="587"/>
      <c r="E29" s="588"/>
      <c r="F29" s="588"/>
      <c r="G29" s="589"/>
    </row>
    <row r="30" spans="1:7" s="179" customFormat="1" ht="12.75">
      <c r="A30" s="585"/>
      <c r="B30" s="586"/>
      <c r="C30" s="586"/>
      <c r="D30" s="587"/>
      <c r="E30" s="588"/>
      <c r="F30" s="588"/>
      <c r="G30" s="589"/>
    </row>
    <row r="31" spans="1:7" s="179" customFormat="1" ht="12.75">
      <c r="A31" s="585"/>
      <c r="B31" s="586"/>
      <c r="C31" s="586"/>
      <c r="D31" s="587"/>
      <c r="E31" s="588"/>
      <c r="F31" s="588"/>
      <c r="G31" s="589"/>
    </row>
    <row r="32" spans="1:7" s="179" customFormat="1" ht="13.5" thickBot="1">
      <c r="A32" s="596"/>
      <c r="B32" s="597"/>
      <c r="C32" s="597"/>
      <c r="D32" s="598"/>
      <c r="E32" s="599"/>
      <c r="F32" s="599"/>
      <c r="G32" s="600"/>
    </row>
    <row r="33" ht="13.5" thickBot="1"/>
    <row r="34" spans="1:7" s="316" customFormat="1" ht="15.75">
      <c r="A34" s="832" t="str">
        <f>'E.Leadership'!A31</f>
        <v>E.3  Strategic Plan</v>
      </c>
      <c r="B34" s="872"/>
      <c r="C34" s="872"/>
      <c r="D34" s="872"/>
      <c r="E34" s="872"/>
      <c r="F34" s="872"/>
      <c r="G34" s="873"/>
    </row>
    <row r="35" spans="1:7" ht="13.5" thickBot="1">
      <c r="A35" s="868" t="s">
        <v>81</v>
      </c>
      <c r="B35" s="869"/>
      <c r="C35" s="602"/>
      <c r="D35" s="446"/>
      <c r="E35" s="446"/>
      <c r="F35" s="446"/>
      <c r="G35" s="447"/>
    </row>
    <row r="36" spans="1:7" s="11" customFormat="1" ht="30.75" customHeight="1" thickBot="1">
      <c r="A36" s="874">
        <f>'E.Leadership'!B36</f>
        <v>0</v>
      </c>
      <c r="B36" s="875"/>
      <c r="C36" s="875"/>
      <c r="D36" s="875"/>
      <c r="E36" s="875"/>
      <c r="F36" s="426" t="s">
        <v>170</v>
      </c>
      <c r="G36" s="311">
        <f>'E.Leadership'!H36</f>
        <v>0</v>
      </c>
    </row>
    <row r="37" spans="1:7" s="318" customFormat="1" ht="25.5">
      <c r="A37" s="312" t="s">
        <v>74</v>
      </c>
      <c r="B37" s="7" t="s">
        <v>75</v>
      </c>
      <c r="C37" s="7" t="s">
        <v>76</v>
      </c>
      <c r="D37" s="7" t="s">
        <v>77</v>
      </c>
      <c r="E37" s="7" t="s">
        <v>78</v>
      </c>
      <c r="F37" s="7" t="s">
        <v>80</v>
      </c>
      <c r="G37" s="9" t="s">
        <v>79</v>
      </c>
    </row>
    <row r="38" spans="1:7" s="179" customFormat="1" ht="12.75">
      <c r="A38" s="585"/>
      <c r="B38" s="586"/>
      <c r="C38" s="586"/>
      <c r="D38" s="587"/>
      <c r="E38" s="588"/>
      <c r="F38" s="588"/>
      <c r="G38" s="589"/>
    </row>
    <row r="39" spans="1:7" s="179" customFormat="1" ht="12.75">
      <c r="A39" s="585"/>
      <c r="B39" s="586"/>
      <c r="C39" s="586"/>
      <c r="D39" s="587"/>
      <c r="E39" s="588"/>
      <c r="F39" s="588"/>
      <c r="G39" s="589"/>
    </row>
    <row r="40" spans="1:7" s="179" customFormat="1" ht="12.75">
      <c r="A40" s="590"/>
      <c r="B40" s="586"/>
      <c r="C40" s="586"/>
      <c r="D40" s="587"/>
      <c r="E40" s="588"/>
      <c r="F40" s="588"/>
      <c r="G40" s="589"/>
    </row>
    <row r="41" spans="1:7" s="179" customFormat="1" ht="12.75">
      <c r="A41" s="585"/>
      <c r="B41" s="586"/>
      <c r="C41" s="586"/>
      <c r="D41" s="587"/>
      <c r="E41" s="588"/>
      <c r="F41" s="588"/>
      <c r="G41" s="589"/>
    </row>
    <row r="42" spans="1:7" s="179" customFormat="1" ht="12.75">
      <c r="A42" s="585"/>
      <c r="B42" s="586"/>
      <c r="C42" s="586"/>
      <c r="D42" s="587"/>
      <c r="E42" s="588"/>
      <c r="F42" s="588"/>
      <c r="G42" s="589"/>
    </row>
    <row r="43" spans="1:7" s="179" customFormat="1" ht="12.75">
      <c r="A43" s="585"/>
      <c r="B43" s="586"/>
      <c r="C43" s="586"/>
      <c r="D43" s="587"/>
      <c r="E43" s="588"/>
      <c r="F43" s="588"/>
      <c r="G43" s="589"/>
    </row>
    <row r="44" spans="1:7" s="179" customFormat="1" ht="12.75">
      <c r="A44" s="585"/>
      <c r="B44" s="586"/>
      <c r="C44" s="586"/>
      <c r="D44" s="587"/>
      <c r="E44" s="588"/>
      <c r="F44" s="588"/>
      <c r="G44" s="589"/>
    </row>
    <row r="45" spans="1:7" s="179" customFormat="1" ht="12.75">
      <c r="A45" s="585"/>
      <c r="B45" s="586"/>
      <c r="C45" s="586"/>
      <c r="D45" s="587"/>
      <c r="E45" s="588"/>
      <c r="F45" s="588"/>
      <c r="G45" s="589"/>
    </row>
    <row r="46" spans="1:7" s="179" customFormat="1" ht="12.75">
      <c r="A46" s="585"/>
      <c r="B46" s="586"/>
      <c r="C46" s="586"/>
      <c r="D46" s="587"/>
      <c r="E46" s="588"/>
      <c r="F46" s="588"/>
      <c r="G46" s="589"/>
    </row>
    <row r="47" spans="1:7" s="179" customFormat="1" ht="13.5" thickBot="1">
      <c r="A47" s="596"/>
      <c r="B47" s="597"/>
      <c r="C47" s="597"/>
      <c r="D47" s="598"/>
      <c r="E47" s="599"/>
      <c r="F47" s="599"/>
      <c r="G47" s="600"/>
    </row>
    <row r="48" spans="1:7" s="316" customFormat="1" ht="15.75">
      <c r="A48" s="832" t="str">
        <f>'E.Leadership'!A38</f>
        <v>E.4  Management Review</v>
      </c>
      <c r="B48" s="872"/>
      <c r="C48" s="872"/>
      <c r="D48" s="872"/>
      <c r="E48" s="872"/>
      <c r="F48" s="872"/>
      <c r="G48" s="873"/>
    </row>
    <row r="49" spans="1:7" ht="13.5" thickBot="1">
      <c r="A49" s="868" t="s">
        <v>81</v>
      </c>
      <c r="B49" s="869"/>
      <c r="C49" s="602"/>
      <c r="D49" s="446"/>
      <c r="E49" s="446"/>
      <c r="F49" s="446"/>
      <c r="G49" s="447"/>
    </row>
    <row r="50" spans="1:7" s="11" customFormat="1" ht="30.75" customHeight="1" thickBot="1">
      <c r="A50" s="874">
        <f>'E.Leadership'!B43</f>
        <v>0</v>
      </c>
      <c r="B50" s="875"/>
      <c r="C50" s="875"/>
      <c r="D50" s="875"/>
      <c r="E50" s="875"/>
      <c r="F50" s="426" t="s">
        <v>170</v>
      </c>
      <c r="G50" s="311">
        <f>'E.Leadership'!H43</f>
        <v>0</v>
      </c>
    </row>
    <row r="51" spans="1:7" s="318" customFormat="1" ht="25.5">
      <c r="A51" s="312" t="s">
        <v>74</v>
      </c>
      <c r="B51" s="7" t="s">
        <v>75</v>
      </c>
      <c r="C51" s="7" t="s">
        <v>76</v>
      </c>
      <c r="D51" s="7" t="s">
        <v>77</v>
      </c>
      <c r="E51" s="7" t="s">
        <v>78</v>
      </c>
      <c r="F51" s="7" t="s">
        <v>80</v>
      </c>
      <c r="G51" s="9" t="s">
        <v>79</v>
      </c>
    </row>
    <row r="52" spans="1:7" s="179" customFormat="1" ht="12.75">
      <c r="A52" s="585"/>
      <c r="B52" s="586"/>
      <c r="C52" s="586"/>
      <c r="D52" s="587"/>
      <c r="E52" s="588"/>
      <c r="F52" s="588"/>
      <c r="G52" s="589"/>
    </row>
    <row r="53" spans="1:7" s="179" customFormat="1" ht="12.75">
      <c r="A53" s="585"/>
      <c r="B53" s="586"/>
      <c r="C53" s="586"/>
      <c r="D53" s="587"/>
      <c r="E53" s="588"/>
      <c r="F53" s="588"/>
      <c r="G53" s="589"/>
    </row>
    <row r="54" spans="1:7" s="179" customFormat="1" ht="12.75">
      <c r="A54" s="590"/>
      <c r="B54" s="586"/>
      <c r="C54" s="586"/>
      <c r="D54" s="587"/>
      <c r="E54" s="588"/>
      <c r="F54" s="588"/>
      <c r="G54" s="589"/>
    </row>
    <row r="55" spans="1:7" s="179" customFormat="1" ht="12.75">
      <c r="A55" s="585"/>
      <c r="B55" s="586"/>
      <c r="C55" s="586"/>
      <c r="D55" s="587"/>
      <c r="E55" s="588"/>
      <c r="F55" s="588"/>
      <c r="G55" s="589"/>
    </row>
    <row r="56" spans="1:7" s="179" customFormat="1" ht="12.75">
      <c r="A56" s="585"/>
      <c r="B56" s="586"/>
      <c r="C56" s="586"/>
      <c r="D56" s="587"/>
      <c r="E56" s="588"/>
      <c r="F56" s="588"/>
      <c r="G56" s="589"/>
    </row>
    <row r="57" spans="1:7" s="179" customFormat="1" ht="12.75">
      <c r="A57" s="585"/>
      <c r="B57" s="586"/>
      <c r="C57" s="586"/>
      <c r="D57" s="587"/>
      <c r="E57" s="588"/>
      <c r="F57" s="588"/>
      <c r="G57" s="589"/>
    </row>
    <row r="58" spans="1:7" s="179" customFormat="1" ht="12.75">
      <c r="A58" s="585"/>
      <c r="B58" s="586"/>
      <c r="C58" s="586"/>
      <c r="D58" s="587"/>
      <c r="E58" s="588"/>
      <c r="F58" s="588"/>
      <c r="G58" s="589"/>
    </row>
    <row r="59" spans="1:7" s="179" customFormat="1" ht="12.75">
      <c r="A59" s="585"/>
      <c r="B59" s="586"/>
      <c r="C59" s="586"/>
      <c r="D59" s="587"/>
      <c r="E59" s="588"/>
      <c r="F59" s="588"/>
      <c r="G59" s="589"/>
    </row>
    <row r="60" spans="1:7" s="179" customFormat="1" ht="12.75">
      <c r="A60" s="585"/>
      <c r="B60" s="586"/>
      <c r="C60" s="586"/>
      <c r="D60" s="587"/>
      <c r="E60" s="588"/>
      <c r="F60" s="588"/>
      <c r="G60" s="589"/>
    </row>
    <row r="61" spans="1:7" s="179" customFormat="1" ht="13.5" thickBot="1">
      <c r="A61" s="596"/>
      <c r="B61" s="597"/>
      <c r="C61" s="597"/>
      <c r="D61" s="598"/>
      <c r="E61" s="599"/>
      <c r="F61" s="599"/>
      <c r="G61" s="600"/>
    </row>
    <row r="62" ht="13.5" thickBot="1"/>
    <row r="63" spans="1:7" s="316" customFormat="1" ht="15" customHeight="1">
      <c r="A63" s="832" t="str">
        <f>'E.Leadership'!A45</f>
        <v>E.5  Quality System Certifications</v>
      </c>
      <c r="B63" s="872"/>
      <c r="C63" s="872"/>
      <c r="D63" s="872"/>
      <c r="E63" s="872"/>
      <c r="F63" s="872"/>
      <c r="G63" s="873"/>
    </row>
    <row r="64" spans="1:7" ht="13.5" thickBot="1">
      <c r="A64" s="868" t="s">
        <v>81</v>
      </c>
      <c r="B64" s="869"/>
      <c r="C64" s="602"/>
      <c r="D64" s="446"/>
      <c r="E64" s="446"/>
      <c r="F64" s="446"/>
      <c r="G64" s="447"/>
    </row>
    <row r="65" spans="1:7" s="11" customFormat="1" ht="30.75" customHeight="1" thickBot="1">
      <c r="A65" s="874">
        <f>'E.Leadership'!B50</f>
        <v>0</v>
      </c>
      <c r="B65" s="875"/>
      <c r="C65" s="875"/>
      <c r="D65" s="875"/>
      <c r="E65" s="875"/>
      <c r="F65" s="426" t="s">
        <v>170</v>
      </c>
      <c r="G65" s="311">
        <f>'E.Leadership'!H50</f>
        <v>0</v>
      </c>
    </row>
    <row r="66" spans="1:7" s="318" customFormat="1" ht="25.5">
      <c r="A66" s="312" t="s">
        <v>74</v>
      </c>
      <c r="B66" s="7" t="s">
        <v>75</v>
      </c>
      <c r="C66" s="7" t="s">
        <v>76</v>
      </c>
      <c r="D66" s="7" t="s">
        <v>77</v>
      </c>
      <c r="E66" s="7" t="s">
        <v>78</v>
      </c>
      <c r="F66" s="7" t="s">
        <v>80</v>
      </c>
      <c r="G66" s="9" t="s">
        <v>79</v>
      </c>
    </row>
    <row r="67" spans="1:7" s="179" customFormat="1" ht="12.75">
      <c r="A67" s="585"/>
      <c r="B67" s="586"/>
      <c r="C67" s="586"/>
      <c r="D67" s="587"/>
      <c r="E67" s="588"/>
      <c r="F67" s="588"/>
      <c r="G67" s="589"/>
    </row>
    <row r="68" spans="1:7" s="179" customFormat="1" ht="12.75">
      <c r="A68" s="585"/>
      <c r="B68" s="586"/>
      <c r="C68" s="586"/>
      <c r="D68" s="587"/>
      <c r="E68" s="588"/>
      <c r="F68" s="588"/>
      <c r="G68" s="589"/>
    </row>
    <row r="69" spans="1:7" s="179" customFormat="1" ht="12.75">
      <c r="A69" s="590"/>
      <c r="B69" s="586"/>
      <c r="C69" s="586"/>
      <c r="D69" s="587"/>
      <c r="E69" s="588"/>
      <c r="F69" s="588"/>
      <c r="G69" s="589"/>
    </row>
    <row r="70" spans="1:7" s="179" customFormat="1" ht="12.75">
      <c r="A70" s="585"/>
      <c r="B70" s="586"/>
      <c r="C70" s="586"/>
      <c r="D70" s="587"/>
      <c r="E70" s="588"/>
      <c r="F70" s="588"/>
      <c r="G70" s="589"/>
    </row>
    <row r="71" spans="1:7" s="179" customFormat="1" ht="12.75">
      <c r="A71" s="585"/>
      <c r="B71" s="586"/>
      <c r="C71" s="586"/>
      <c r="D71" s="587"/>
      <c r="E71" s="588"/>
      <c r="F71" s="588"/>
      <c r="G71" s="589"/>
    </row>
    <row r="72" spans="1:7" s="179" customFormat="1" ht="12.75">
      <c r="A72" s="585"/>
      <c r="B72" s="586"/>
      <c r="C72" s="586"/>
      <c r="D72" s="587"/>
      <c r="E72" s="588"/>
      <c r="F72" s="588"/>
      <c r="G72" s="589"/>
    </row>
    <row r="73" spans="1:7" s="179" customFormat="1" ht="12.75">
      <c r="A73" s="585"/>
      <c r="B73" s="586"/>
      <c r="C73" s="586"/>
      <c r="D73" s="587"/>
      <c r="E73" s="588"/>
      <c r="F73" s="588"/>
      <c r="G73" s="589"/>
    </row>
    <row r="74" spans="1:7" s="179" customFormat="1" ht="12.75">
      <c r="A74" s="585"/>
      <c r="B74" s="586"/>
      <c r="C74" s="586"/>
      <c r="D74" s="587"/>
      <c r="E74" s="588"/>
      <c r="F74" s="588"/>
      <c r="G74" s="589"/>
    </row>
    <row r="75" spans="1:7" s="179" customFormat="1" ht="12.75">
      <c r="A75" s="585"/>
      <c r="B75" s="586"/>
      <c r="C75" s="586"/>
      <c r="D75" s="587"/>
      <c r="E75" s="588"/>
      <c r="F75" s="588"/>
      <c r="G75" s="589"/>
    </row>
    <row r="76" spans="1:7" s="179" customFormat="1" ht="13.5" thickBot="1">
      <c r="A76" s="596"/>
      <c r="B76" s="597"/>
      <c r="C76" s="597"/>
      <c r="D76" s="598"/>
      <c r="E76" s="599"/>
      <c r="F76" s="599"/>
      <c r="G76" s="600"/>
    </row>
    <row r="77" spans="1:7" s="316" customFormat="1" ht="15.75">
      <c r="A77" s="832" t="str">
        <f>'E.Leadership'!A52</f>
        <v>E.6  Training </v>
      </c>
      <c r="B77" s="872"/>
      <c r="C77" s="872"/>
      <c r="D77" s="872"/>
      <c r="E77" s="872"/>
      <c r="F77" s="872"/>
      <c r="G77" s="873"/>
    </row>
    <row r="78" spans="1:7" ht="13.5" thickBot="1">
      <c r="A78" s="868" t="s">
        <v>81</v>
      </c>
      <c r="B78" s="869"/>
      <c r="C78" s="602"/>
      <c r="D78" s="446"/>
      <c r="E78" s="446"/>
      <c r="F78" s="446"/>
      <c r="G78" s="447"/>
    </row>
    <row r="79" spans="1:7" s="11" customFormat="1" ht="30.75" customHeight="1" thickBot="1">
      <c r="A79" s="874">
        <f>'E.Leadership'!B59</f>
        <v>0</v>
      </c>
      <c r="B79" s="875"/>
      <c r="C79" s="875"/>
      <c r="D79" s="875"/>
      <c r="E79" s="875"/>
      <c r="F79" s="426" t="s">
        <v>170</v>
      </c>
      <c r="G79" s="311">
        <f>'E.Leadership'!H59</f>
        <v>0</v>
      </c>
    </row>
    <row r="80" spans="1:7" s="318" customFormat="1" ht="25.5">
      <c r="A80" s="312" t="s">
        <v>74</v>
      </c>
      <c r="B80" s="7" t="s">
        <v>75</v>
      </c>
      <c r="C80" s="7" t="s">
        <v>76</v>
      </c>
      <c r="D80" s="7" t="s">
        <v>77</v>
      </c>
      <c r="E80" s="7" t="s">
        <v>78</v>
      </c>
      <c r="F80" s="7" t="s">
        <v>80</v>
      </c>
      <c r="G80" s="9" t="s">
        <v>79</v>
      </c>
    </row>
    <row r="81" spans="1:7" s="179" customFormat="1" ht="12.75">
      <c r="A81" s="585"/>
      <c r="B81" s="586"/>
      <c r="C81" s="586"/>
      <c r="D81" s="587"/>
      <c r="E81" s="588"/>
      <c r="F81" s="588"/>
      <c r="G81" s="589"/>
    </row>
    <row r="82" spans="1:7" s="179" customFormat="1" ht="12.75">
      <c r="A82" s="585"/>
      <c r="B82" s="586"/>
      <c r="C82" s="586"/>
      <c r="D82" s="587"/>
      <c r="E82" s="588"/>
      <c r="F82" s="588"/>
      <c r="G82" s="589"/>
    </row>
    <row r="83" spans="1:7" s="179" customFormat="1" ht="12.75">
      <c r="A83" s="590"/>
      <c r="B83" s="586"/>
      <c r="C83" s="586"/>
      <c r="D83" s="587"/>
      <c r="E83" s="588"/>
      <c r="F83" s="588"/>
      <c r="G83" s="589"/>
    </row>
    <row r="84" spans="1:7" s="179" customFormat="1" ht="12.75">
      <c r="A84" s="585"/>
      <c r="B84" s="586"/>
      <c r="C84" s="586"/>
      <c r="D84" s="587"/>
      <c r="E84" s="588"/>
      <c r="F84" s="588"/>
      <c r="G84" s="589"/>
    </row>
    <row r="85" spans="1:7" s="179" customFormat="1" ht="12.75">
      <c r="A85" s="585"/>
      <c r="B85" s="586"/>
      <c r="C85" s="586"/>
      <c r="D85" s="587"/>
      <c r="E85" s="588"/>
      <c r="F85" s="588"/>
      <c r="G85" s="589"/>
    </row>
    <row r="86" spans="1:7" s="179" customFormat="1" ht="12.75">
      <c r="A86" s="585"/>
      <c r="B86" s="586"/>
      <c r="C86" s="586"/>
      <c r="D86" s="587"/>
      <c r="E86" s="588"/>
      <c r="F86" s="588"/>
      <c r="G86" s="589"/>
    </row>
    <row r="87" spans="1:7" s="179" customFormat="1" ht="12.75">
      <c r="A87" s="585"/>
      <c r="B87" s="586"/>
      <c r="C87" s="586"/>
      <c r="D87" s="587"/>
      <c r="E87" s="588"/>
      <c r="F87" s="588"/>
      <c r="G87" s="589"/>
    </row>
    <row r="88" spans="1:7" s="179" customFormat="1" ht="12.75">
      <c r="A88" s="585"/>
      <c r="B88" s="586"/>
      <c r="C88" s="586"/>
      <c r="D88" s="587"/>
      <c r="E88" s="588"/>
      <c r="F88" s="588"/>
      <c r="G88" s="589"/>
    </row>
    <row r="89" spans="1:7" s="179" customFormat="1" ht="12.75">
      <c r="A89" s="585"/>
      <c r="B89" s="586"/>
      <c r="C89" s="586"/>
      <c r="D89" s="587"/>
      <c r="E89" s="588"/>
      <c r="F89" s="588"/>
      <c r="G89" s="589"/>
    </row>
    <row r="90" spans="1:7" s="179" customFormat="1" ht="13.5" thickBot="1">
      <c r="A90" s="596"/>
      <c r="B90" s="597"/>
      <c r="C90" s="597"/>
      <c r="D90" s="598"/>
      <c r="E90" s="599"/>
      <c r="F90" s="599"/>
      <c r="G90" s="600"/>
    </row>
    <row r="91" ht="13.5" thickBot="1"/>
    <row r="92" spans="1:7" s="316" customFormat="1" ht="15.75">
      <c r="A92" s="832" t="str">
        <f>'E.Leadership'!A61</f>
        <v>E.7  Supply Base Management skills</v>
      </c>
      <c r="B92" s="872"/>
      <c r="C92" s="872"/>
      <c r="D92" s="872"/>
      <c r="E92" s="872"/>
      <c r="F92" s="872"/>
      <c r="G92" s="873"/>
    </row>
    <row r="93" spans="1:7" ht="13.5" thickBot="1">
      <c r="A93" s="868" t="s">
        <v>81</v>
      </c>
      <c r="B93" s="869"/>
      <c r="C93" s="602"/>
      <c r="D93" s="446"/>
      <c r="E93" s="446"/>
      <c r="F93" s="446"/>
      <c r="G93" s="447"/>
    </row>
    <row r="94" spans="1:7" s="11" customFormat="1" ht="30.75" customHeight="1" thickBot="1">
      <c r="A94" s="874">
        <f>'E.Leadership'!B66</f>
        <v>0</v>
      </c>
      <c r="B94" s="875"/>
      <c r="C94" s="875"/>
      <c r="D94" s="875"/>
      <c r="E94" s="875"/>
      <c r="F94" s="426" t="s">
        <v>170</v>
      </c>
      <c r="G94" s="311">
        <f>'E.Leadership'!H66</f>
        <v>0</v>
      </c>
    </row>
    <row r="95" spans="1:7" s="318" customFormat="1" ht="25.5">
      <c r="A95" s="312" t="s">
        <v>74</v>
      </c>
      <c r="B95" s="7" t="s">
        <v>75</v>
      </c>
      <c r="C95" s="7" t="s">
        <v>76</v>
      </c>
      <c r="D95" s="7" t="s">
        <v>77</v>
      </c>
      <c r="E95" s="7" t="s">
        <v>78</v>
      </c>
      <c r="F95" s="7" t="s">
        <v>80</v>
      </c>
      <c r="G95" s="9" t="s">
        <v>79</v>
      </c>
    </row>
    <row r="96" spans="1:7" s="179" customFormat="1" ht="12.75">
      <c r="A96" s="585"/>
      <c r="B96" s="586"/>
      <c r="C96" s="586"/>
      <c r="D96" s="587"/>
      <c r="E96" s="588"/>
      <c r="F96" s="588"/>
      <c r="G96" s="589"/>
    </row>
    <row r="97" spans="1:7" s="179" customFormat="1" ht="12.75">
      <c r="A97" s="585"/>
      <c r="B97" s="586"/>
      <c r="C97" s="586"/>
      <c r="D97" s="587"/>
      <c r="E97" s="588"/>
      <c r="F97" s="588"/>
      <c r="G97" s="589"/>
    </row>
    <row r="98" spans="1:7" s="179" customFormat="1" ht="12.75">
      <c r="A98" s="590"/>
      <c r="B98" s="586"/>
      <c r="C98" s="586"/>
      <c r="D98" s="587"/>
      <c r="E98" s="588"/>
      <c r="F98" s="588"/>
      <c r="G98" s="589"/>
    </row>
    <row r="99" spans="1:7" s="179" customFormat="1" ht="12.75">
      <c r="A99" s="585"/>
      <c r="B99" s="586"/>
      <c r="C99" s="586"/>
      <c r="D99" s="587"/>
      <c r="E99" s="588"/>
      <c r="F99" s="588"/>
      <c r="G99" s="589"/>
    </row>
    <row r="100" spans="1:7" s="179" customFormat="1" ht="12.75">
      <c r="A100" s="585"/>
      <c r="B100" s="586"/>
      <c r="C100" s="586"/>
      <c r="D100" s="587"/>
      <c r="E100" s="588"/>
      <c r="F100" s="588"/>
      <c r="G100" s="589"/>
    </row>
    <row r="101" spans="1:7" s="179" customFormat="1" ht="12.75">
      <c r="A101" s="585"/>
      <c r="B101" s="586"/>
      <c r="C101" s="586"/>
      <c r="D101" s="587"/>
      <c r="E101" s="588"/>
      <c r="F101" s="588"/>
      <c r="G101" s="589"/>
    </row>
    <row r="102" spans="1:7" s="179" customFormat="1" ht="12.75">
      <c r="A102" s="585"/>
      <c r="B102" s="586"/>
      <c r="C102" s="586"/>
      <c r="D102" s="587"/>
      <c r="E102" s="588"/>
      <c r="F102" s="588"/>
      <c r="G102" s="589"/>
    </row>
    <row r="103" spans="1:7" s="179" customFormat="1" ht="12.75">
      <c r="A103" s="585"/>
      <c r="B103" s="586"/>
      <c r="C103" s="586"/>
      <c r="D103" s="587"/>
      <c r="E103" s="588"/>
      <c r="F103" s="588"/>
      <c r="G103" s="589"/>
    </row>
    <row r="104" spans="1:7" s="179" customFormat="1" ht="12.75">
      <c r="A104" s="585"/>
      <c r="B104" s="586"/>
      <c r="C104" s="586"/>
      <c r="D104" s="587"/>
      <c r="E104" s="588"/>
      <c r="F104" s="588"/>
      <c r="G104" s="589"/>
    </row>
    <row r="105" spans="1:7" s="179" customFormat="1" ht="13.5" thickBot="1">
      <c r="A105" s="596"/>
      <c r="B105" s="597"/>
      <c r="C105" s="597"/>
      <c r="D105" s="598"/>
      <c r="E105" s="599"/>
      <c r="F105" s="599"/>
      <c r="G105" s="600"/>
    </row>
    <row r="106" ht="13.5" thickBot="1"/>
    <row r="107" spans="1:7" s="316" customFormat="1" ht="15.75">
      <c r="A107" s="883" t="str">
        <f>'E.Leadership'!A68</f>
        <v>E.8  Supplier Ethics &amp; Business Conduct</v>
      </c>
      <c r="B107" s="884"/>
      <c r="C107" s="884"/>
      <c r="D107" s="884"/>
      <c r="E107" s="884"/>
      <c r="F107" s="884"/>
      <c r="G107" s="885"/>
    </row>
    <row r="108" spans="1:7" ht="13.5" thickBot="1">
      <c r="A108" s="868" t="s">
        <v>81</v>
      </c>
      <c r="B108" s="869"/>
      <c r="C108" s="602"/>
      <c r="D108" s="446"/>
      <c r="E108" s="446"/>
      <c r="F108" s="446"/>
      <c r="G108" s="447"/>
    </row>
    <row r="109" spans="1:7" s="11" customFormat="1" ht="30.75" customHeight="1" thickBot="1">
      <c r="A109" s="881">
        <f>'E.Leadership'!B79</f>
        <v>0</v>
      </c>
      <c r="B109" s="882"/>
      <c r="C109" s="882"/>
      <c r="D109" s="882"/>
      <c r="E109" s="882"/>
      <c r="F109" s="427" t="s">
        <v>170</v>
      </c>
      <c r="G109" s="42">
        <f>'E.Leadership'!H79</f>
        <v>0</v>
      </c>
    </row>
    <row r="110" spans="1:7" s="318" customFormat="1" ht="25.5">
      <c r="A110" s="317" t="s">
        <v>74</v>
      </c>
      <c r="B110" s="310" t="s">
        <v>75</v>
      </c>
      <c r="C110" s="310" t="s">
        <v>76</v>
      </c>
      <c r="D110" s="310" t="s">
        <v>77</v>
      </c>
      <c r="E110" s="310" t="s">
        <v>78</v>
      </c>
      <c r="F110" s="310" t="s">
        <v>80</v>
      </c>
      <c r="G110" s="319" t="s">
        <v>79</v>
      </c>
    </row>
    <row r="111" spans="1:7" s="179" customFormat="1" ht="12.75">
      <c r="A111" s="585"/>
      <c r="B111" s="586"/>
      <c r="C111" s="586"/>
      <c r="D111" s="587"/>
      <c r="E111" s="588"/>
      <c r="F111" s="588"/>
      <c r="G111" s="589"/>
    </row>
    <row r="112" spans="1:7" s="179" customFormat="1" ht="12.75">
      <c r="A112" s="585"/>
      <c r="B112" s="586"/>
      <c r="C112" s="586"/>
      <c r="D112" s="587"/>
      <c r="E112" s="588"/>
      <c r="F112" s="588"/>
      <c r="G112" s="589"/>
    </row>
    <row r="113" spans="1:7" s="179" customFormat="1" ht="12.75">
      <c r="A113" s="590"/>
      <c r="B113" s="586"/>
      <c r="C113" s="586"/>
      <c r="D113" s="587"/>
      <c r="E113" s="588"/>
      <c r="F113" s="588"/>
      <c r="G113" s="589"/>
    </row>
    <row r="114" spans="1:7" s="179" customFormat="1" ht="12.75">
      <c r="A114" s="585"/>
      <c r="B114" s="586"/>
      <c r="C114" s="586"/>
      <c r="D114" s="587"/>
      <c r="E114" s="588"/>
      <c r="F114" s="588"/>
      <c r="G114" s="589"/>
    </row>
    <row r="115" spans="1:7" s="179" customFormat="1" ht="12.75">
      <c r="A115" s="585"/>
      <c r="B115" s="586"/>
      <c r="C115" s="586"/>
      <c r="D115" s="587"/>
      <c r="E115" s="588"/>
      <c r="F115" s="588"/>
      <c r="G115" s="589"/>
    </row>
    <row r="116" spans="1:7" s="179" customFormat="1" ht="12.75">
      <c r="A116" s="585"/>
      <c r="B116" s="586"/>
      <c r="C116" s="586"/>
      <c r="D116" s="587"/>
      <c r="E116" s="588"/>
      <c r="F116" s="588"/>
      <c r="G116" s="589"/>
    </row>
    <row r="117" spans="1:7" s="179" customFormat="1" ht="12.75">
      <c r="A117" s="585"/>
      <c r="B117" s="586"/>
      <c r="C117" s="586"/>
      <c r="D117" s="587"/>
      <c r="E117" s="588"/>
      <c r="F117" s="588"/>
      <c r="G117" s="589"/>
    </row>
    <row r="118" spans="1:7" s="179" customFormat="1" ht="12.75">
      <c r="A118" s="585"/>
      <c r="B118" s="586"/>
      <c r="C118" s="586"/>
      <c r="D118" s="587"/>
      <c r="E118" s="588"/>
      <c r="F118" s="588"/>
      <c r="G118" s="589"/>
    </row>
    <row r="119" spans="1:7" s="179" customFormat="1" ht="12.75">
      <c r="A119" s="585"/>
      <c r="B119" s="586"/>
      <c r="C119" s="586"/>
      <c r="D119" s="587"/>
      <c r="E119" s="588"/>
      <c r="F119" s="588"/>
      <c r="G119" s="589"/>
    </row>
    <row r="120" spans="1:7" s="179" customFormat="1" ht="13.5" thickBot="1">
      <c r="A120" s="596"/>
      <c r="B120" s="597"/>
      <c r="C120" s="597"/>
      <c r="D120" s="598"/>
      <c r="E120" s="599"/>
      <c r="F120" s="599"/>
      <c r="G120" s="600"/>
    </row>
  </sheetData>
  <sheetProtection formatCells="0"/>
  <mergeCells count="28">
    <mergeCell ref="A107:G107"/>
    <mergeCell ref="A108:B108"/>
    <mergeCell ref="C1:G1"/>
    <mergeCell ref="C2:G2"/>
    <mergeCell ref="A49:B49"/>
    <mergeCell ref="A34:G34"/>
    <mergeCell ref="A36:E36"/>
    <mergeCell ref="A92:G92"/>
    <mergeCell ref="A65:E65"/>
    <mergeCell ref="A3:B3"/>
    <mergeCell ref="A63:G63"/>
    <mergeCell ref="C3:G3"/>
    <mergeCell ref="A5:G5"/>
    <mergeCell ref="A6:B6"/>
    <mergeCell ref="A93:B93"/>
    <mergeCell ref="A77:G77"/>
    <mergeCell ref="A78:B78"/>
    <mergeCell ref="A79:E79"/>
    <mergeCell ref="A109:E109"/>
    <mergeCell ref="A50:E50"/>
    <mergeCell ref="A7:E7"/>
    <mergeCell ref="A21:E21"/>
    <mergeCell ref="A20:B20"/>
    <mergeCell ref="A19:G19"/>
    <mergeCell ref="A48:G48"/>
    <mergeCell ref="A35:B35"/>
    <mergeCell ref="A94:E94"/>
    <mergeCell ref="A64:B64"/>
  </mergeCells>
  <conditionalFormatting sqref="G109 G7 G21 G36 G50 G65 G79 G9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3" manualBreakCount="3">
    <brk id="33" max="6" man="1"/>
    <brk id="62" max="6" man="1"/>
    <brk id="91" max="6" man="1"/>
  </rowBreaks>
  <drawing r:id="rId1"/>
</worksheet>
</file>

<file path=xl/worksheets/sheet19.xml><?xml version="1.0" encoding="utf-8"?>
<worksheet xmlns="http://schemas.openxmlformats.org/spreadsheetml/2006/main" xmlns:r="http://schemas.openxmlformats.org/officeDocument/2006/relationships">
  <sheetPr codeName="Sheet18">
    <tabColor theme="7" tint="0.39998000860214233"/>
  </sheetPr>
  <dimension ref="A1:G32"/>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421875" style="139" customWidth="1"/>
    <col min="9" max="16384" width="9.140625" style="139" customWidth="1"/>
  </cols>
  <sheetData>
    <row r="1" spans="1:7" s="313" customFormat="1" ht="15.75">
      <c r="A1" s="648"/>
      <c r="B1" s="666"/>
      <c r="C1" s="876">
        <f>OSA!B21</f>
        <v>0</v>
      </c>
      <c r="D1" s="876"/>
      <c r="E1" s="876"/>
      <c r="F1" s="876"/>
      <c r="G1" s="877"/>
    </row>
    <row r="2" spans="1:7" s="313" customFormat="1" ht="32.25" customHeight="1">
      <c r="A2" s="650"/>
      <c r="B2" s="651"/>
      <c r="C2" s="878">
        <f>OSA!B24</f>
        <v>0</v>
      </c>
      <c r="D2" s="878"/>
      <c r="E2" s="878"/>
      <c r="F2" s="878"/>
      <c r="G2" s="879"/>
    </row>
    <row r="3" spans="1:7" s="313" customFormat="1" ht="16.5" thickBot="1">
      <c r="A3" s="880" t="s">
        <v>82</v>
      </c>
      <c r="B3" s="870"/>
      <c r="C3" s="870"/>
      <c r="D3" s="870"/>
      <c r="E3" s="870"/>
      <c r="F3" s="870"/>
      <c r="G3" s="871"/>
    </row>
    <row r="4" spans="1:7" ht="12.75" customHeight="1" thickBot="1">
      <c r="A4" s="314"/>
      <c r="B4" s="314"/>
      <c r="C4" s="314"/>
      <c r="D4" s="315"/>
      <c r="E4" s="315"/>
      <c r="F4" s="315"/>
      <c r="G4" s="315"/>
    </row>
    <row r="5" spans="1:7" s="316" customFormat="1" ht="15.75">
      <c r="A5" s="832" t="str">
        <f>'F.Hazardous Substances'!A6</f>
        <v>F.1  Hazardous Substances</v>
      </c>
      <c r="B5" s="872"/>
      <c r="C5" s="872"/>
      <c r="D5" s="872"/>
      <c r="E5" s="872"/>
      <c r="F5" s="872"/>
      <c r="G5" s="873"/>
    </row>
    <row r="6" spans="1:7" ht="13.5" thickBot="1">
      <c r="A6" s="868" t="s">
        <v>81</v>
      </c>
      <c r="B6" s="869"/>
      <c r="C6" s="602"/>
      <c r="D6" s="446"/>
      <c r="E6" s="446"/>
      <c r="F6" s="446"/>
      <c r="G6" s="447"/>
    </row>
    <row r="7" spans="1:7" s="11" customFormat="1" ht="30.75" customHeight="1" thickBot="1">
      <c r="A7" s="874">
        <f>'F.Hazardous Substances'!B25</f>
        <v>0</v>
      </c>
      <c r="B7" s="875"/>
      <c r="C7" s="875"/>
      <c r="D7" s="875"/>
      <c r="E7" s="875"/>
      <c r="F7" s="426" t="s">
        <v>170</v>
      </c>
      <c r="G7" s="311">
        <f>'F.Hazardous Substances'!H25</f>
        <v>0</v>
      </c>
    </row>
    <row r="8" spans="1:7" s="318" customFormat="1" ht="25.5">
      <c r="A8" s="312" t="s">
        <v>74</v>
      </c>
      <c r="B8" s="7" t="s">
        <v>75</v>
      </c>
      <c r="C8" s="7" t="s">
        <v>76</v>
      </c>
      <c r="D8" s="7" t="s">
        <v>77</v>
      </c>
      <c r="E8" s="7" t="s">
        <v>78</v>
      </c>
      <c r="F8" s="7" t="s">
        <v>80</v>
      </c>
      <c r="G8" s="9" t="s">
        <v>79</v>
      </c>
    </row>
    <row r="9" spans="1:7" s="179" customFormat="1" ht="12.75">
      <c r="A9" s="585"/>
      <c r="B9" s="586"/>
      <c r="C9" s="586"/>
      <c r="D9" s="587"/>
      <c r="E9" s="588"/>
      <c r="F9" s="588"/>
      <c r="G9" s="589"/>
    </row>
    <row r="10" spans="1:7" s="179" customFormat="1" ht="12.75">
      <c r="A10" s="585"/>
      <c r="B10" s="586"/>
      <c r="C10" s="586"/>
      <c r="D10" s="587"/>
      <c r="E10" s="588"/>
      <c r="F10" s="588"/>
      <c r="G10" s="589"/>
    </row>
    <row r="11" spans="1:7" s="179" customFormat="1" ht="12.75">
      <c r="A11" s="590"/>
      <c r="B11" s="586"/>
      <c r="C11" s="586"/>
      <c r="D11" s="587"/>
      <c r="E11" s="588"/>
      <c r="F11" s="588"/>
      <c r="G11" s="589"/>
    </row>
    <row r="12" spans="1:7" s="179" customFormat="1" ht="12.75">
      <c r="A12" s="585"/>
      <c r="B12" s="586"/>
      <c r="C12" s="586"/>
      <c r="D12" s="587"/>
      <c r="E12" s="588"/>
      <c r="F12" s="588"/>
      <c r="G12" s="589"/>
    </row>
    <row r="13" spans="1:7" s="179" customFormat="1" ht="12.75">
      <c r="A13" s="585"/>
      <c r="B13" s="586"/>
      <c r="C13" s="586"/>
      <c r="D13" s="587"/>
      <c r="E13" s="588"/>
      <c r="F13" s="588"/>
      <c r="G13" s="589"/>
    </row>
    <row r="14" spans="1:7" s="179" customFormat="1" ht="12.75">
      <c r="A14" s="585"/>
      <c r="B14" s="586"/>
      <c r="C14" s="586"/>
      <c r="D14" s="587"/>
      <c r="E14" s="588"/>
      <c r="F14" s="588"/>
      <c r="G14" s="589"/>
    </row>
    <row r="15" spans="1:7" s="179" customFormat="1" ht="12.75">
      <c r="A15" s="585"/>
      <c r="B15" s="586"/>
      <c r="C15" s="586"/>
      <c r="D15" s="587"/>
      <c r="E15" s="588"/>
      <c r="F15" s="588"/>
      <c r="G15" s="589"/>
    </row>
    <row r="16" spans="1:7" s="179" customFormat="1" ht="12.75">
      <c r="A16" s="585"/>
      <c r="B16" s="586"/>
      <c r="C16" s="586"/>
      <c r="D16" s="587"/>
      <c r="E16" s="588"/>
      <c r="F16" s="588"/>
      <c r="G16" s="589"/>
    </row>
    <row r="17" spans="1:7" s="179" customFormat="1" ht="12.75">
      <c r="A17" s="585"/>
      <c r="B17" s="586"/>
      <c r="C17" s="586"/>
      <c r="D17" s="587"/>
      <c r="E17" s="588"/>
      <c r="F17" s="588"/>
      <c r="G17" s="589"/>
    </row>
    <row r="18" spans="1:7" s="179" customFormat="1" ht="13.5" thickBot="1">
      <c r="A18" s="134"/>
      <c r="B18" s="135"/>
      <c r="C18" s="135"/>
      <c r="D18" s="136"/>
      <c r="E18" s="137"/>
      <c r="F18" s="137"/>
      <c r="G18" s="138"/>
    </row>
    <row r="19" spans="1:7" s="316" customFormat="1" ht="15.75">
      <c r="A19" s="832" t="str">
        <f>'F.Hazardous Substances'!A27</f>
        <v>F.2  Conflict Materials</v>
      </c>
      <c r="B19" s="872"/>
      <c r="C19" s="872"/>
      <c r="D19" s="872"/>
      <c r="E19" s="872"/>
      <c r="F19" s="872"/>
      <c r="G19" s="873"/>
    </row>
    <row r="20" spans="1:7" ht="13.5" thickBot="1">
      <c r="A20" s="868" t="s">
        <v>81</v>
      </c>
      <c r="B20" s="869"/>
      <c r="C20" s="602"/>
      <c r="D20" s="446"/>
      <c r="E20" s="446"/>
      <c r="F20" s="446"/>
      <c r="G20" s="447"/>
    </row>
    <row r="21" spans="1:7" s="11" customFormat="1" ht="30.75" customHeight="1" thickBot="1">
      <c r="A21" s="874">
        <f>'F.Hazardous Substances'!B51</f>
        <v>0</v>
      </c>
      <c r="B21" s="875"/>
      <c r="C21" s="875"/>
      <c r="D21" s="875"/>
      <c r="E21" s="875"/>
      <c r="F21" s="426" t="s">
        <v>170</v>
      </c>
      <c r="G21" s="311">
        <f>'F.Hazardous Substances'!H51</f>
        <v>0</v>
      </c>
    </row>
    <row r="22" spans="1:7" s="318" customFormat="1" ht="25.5">
      <c r="A22" s="312" t="s">
        <v>74</v>
      </c>
      <c r="B22" s="7" t="s">
        <v>75</v>
      </c>
      <c r="C22" s="7" t="s">
        <v>76</v>
      </c>
      <c r="D22" s="7" t="s">
        <v>77</v>
      </c>
      <c r="E22" s="7" t="s">
        <v>78</v>
      </c>
      <c r="F22" s="7" t="s">
        <v>80</v>
      </c>
      <c r="G22" s="9" t="s">
        <v>79</v>
      </c>
    </row>
    <row r="23" spans="1:7" s="179" customFormat="1" ht="12.75">
      <c r="A23" s="585"/>
      <c r="B23" s="586"/>
      <c r="C23" s="586"/>
      <c r="D23" s="587"/>
      <c r="E23" s="588"/>
      <c r="F23" s="588"/>
      <c r="G23" s="589"/>
    </row>
    <row r="24" spans="1:7" s="179" customFormat="1" ht="12.75">
      <c r="A24" s="585"/>
      <c r="B24" s="586"/>
      <c r="C24" s="586"/>
      <c r="D24" s="587"/>
      <c r="E24" s="588"/>
      <c r="F24" s="588"/>
      <c r="G24" s="589"/>
    </row>
    <row r="25" spans="1:7" s="179" customFormat="1" ht="12.75">
      <c r="A25" s="590"/>
      <c r="B25" s="586"/>
      <c r="C25" s="586"/>
      <c r="D25" s="587"/>
      <c r="E25" s="588"/>
      <c r="F25" s="588"/>
      <c r="G25" s="589"/>
    </row>
    <row r="26" spans="1:7" s="179" customFormat="1" ht="12.75">
      <c r="A26" s="585"/>
      <c r="B26" s="586"/>
      <c r="C26" s="586"/>
      <c r="D26" s="587"/>
      <c r="E26" s="588"/>
      <c r="F26" s="588"/>
      <c r="G26" s="589"/>
    </row>
    <row r="27" spans="1:7" s="179" customFormat="1" ht="12.75">
      <c r="A27" s="585"/>
      <c r="B27" s="586"/>
      <c r="C27" s="586"/>
      <c r="D27" s="587"/>
      <c r="E27" s="588"/>
      <c r="F27" s="588"/>
      <c r="G27" s="589"/>
    </row>
    <row r="28" spans="1:7" s="179" customFormat="1" ht="12.75">
      <c r="A28" s="585"/>
      <c r="B28" s="586"/>
      <c r="C28" s="586"/>
      <c r="D28" s="587"/>
      <c r="E28" s="588"/>
      <c r="F28" s="588"/>
      <c r="G28" s="589"/>
    </row>
    <row r="29" spans="1:7" s="179" customFormat="1" ht="12.75">
      <c r="A29" s="585"/>
      <c r="B29" s="586"/>
      <c r="C29" s="586"/>
      <c r="D29" s="587"/>
      <c r="E29" s="588"/>
      <c r="F29" s="588"/>
      <c r="G29" s="589"/>
    </row>
    <row r="30" spans="1:7" s="179" customFormat="1" ht="12.75">
      <c r="A30" s="585"/>
      <c r="B30" s="586"/>
      <c r="C30" s="586"/>
      <c r="D30" s="587"/>
      <c r="E30" s="588"/>
      <c r="F30" s="588"/>
      <c r="G30" s="589"/>
    </row>
    <row r="31" spans="1:7" s="179" customFormat="1" ht="12.75">
      <c r="A31" s="585"/>
      <c r="B31" s="586"/>
      <c r="C31" s="586"/>
      <c r="D31" s="587"/>
      <c r="E31" s="588"/>
      <c r="F31" s="588"/>
      <c r="G31" s="589"/>
    </row>
    <row r="32" spans="1:7" s="179" customFormat="1" ht="13.5" thickBot="1">
      <c r="A32" s="596"/>
      <c r="B32" s="597"/>
      <c r="C32" s="597"/>
      <c r="D32" s="598"/>
      <c r="E32" s="599"/>
      <c r="F32" s="599"/>
      <c r="G32" s="600"/>
    </row>
  </sheetData>
  <sheetProtection formatCells="0"/>
  <mergeCells count="10">
    <mergeCell ref="A20:B20"/>
    <mergeCell ref="A21:E21"/>
    <mergeCell ref="A5:G5"/>
    <mergeCell ref="A6:B6"/>
    <mergeCell ref="C1:G1"/>
    <mergeCell ref="C2:G2"/>
    <mergeCell ref="A3:B3"/>
    <mergeCell ref="C3:G3"/>
    <mergeCell ref="A7:E7"/>
    <mergeCell ref="A19:G19"/>
  </mergeCells>
  <conditionalFormatting sqref="G7 G21">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A1:Y56"/>
  <sheetViews>
    <sheetView showGridLines="0" zoomScalePageLayoutView="0" workbookViewId="0" topLeftCell="A1">
      <pane ySplit="1" topLeftCell="A2" activePane="bottomLeft" state="frozen"/>
      <selection pane="topLeft" activeCell="A1" sqref="A1:O2"/>
      <selection pane="bottomLeft" activeCell="H8" sqref="H8"/>
    </sheetView>
  </sheetViews>
  <sheetFormatPr defaultColWidth="9.140625" defaultRowHeight="12.75"/>
  <cols>
    <col min="1" max="1" width="25.8515625" style="13" customWidth="1"/>
    <col min="2" max="2" width="9.7109375" style="13" customWidth="1"/>
    <col min="3" max="3" width="6.7109375" style="13" customWidth="1"/>
    <col min="4" max="4" width="9.7109375" style="13" customWidth="1"/>
    <col min="5" max="5" width="16.140625" style="13" customWidth="1"/>
    <col min="6" max="6" width="11.28125" style="13" customWidth="1"/>
    <col min="7" max="7" width="14.421875" style="13" customWidth="1"/>
    <col min="8" max="8" width="13.7109375" style="13" customWidth="1"/>
    <col min="9" max="9" width="0.13671875" style="15" customWidth="1"/>
    <col min="10" max="10" width="32.8515625" style="13" customWidth="1"/>
    <col min="11" max="16384" width="9.140625" style="13" customWidth="1"/>
  </cols>
  <sheetData>
    <row r="1" spans="1:25" ht="38.25" customHeight="1">
      <c r="A1" s="754" t="s">
        <v>386</v>
      </c>
      <c r="B1" s="755"/>
      <c r="C1" s="755"/>
      <c r="D1" s="755"/>
      <c r="E1" s="755"/>
      <c r="F1" s="755"/>
      <c r="G1" s="755"/>
      <c r="H1" s="755"/>
      <c r="I1" s="755"/>
      <c r="J1" s="756"/>
      <c r="Y1" s="13" t="s">
        <v>166</v>
      </c>
    </row>
    <row r="2" spans="1:25" ht="26.25">
      <c r="A2" s="622"/>
      <c r="B2" s="623"/>
      <c r="C2" s="623"/>
      <c r="D2" s="623"/>
      <c r="E2" s="623"/>
      <c r="F2" s="623"/>
      <c r="G2" s="623"/>
      <c r="H2" s="623"/>
      <c r="I2" s="623"/>
      <c r="J2" s="624" t="s">
        <v>0</v>
      </c>
      <c r="Y2" s="13" t="s">
        <v>167</v>
      </c>
    </row>
    <row r="3" spans="1:10" ht="4.5" customHeight="1">
      <c r="A3" s="525"/>
      <c r="B3" s="123"/>
      <c r="C3" s="123"/>
      <c r="D3" s="123"/>
      <c r="E3" s="123"/>
      <c r="F3" s="123"/>
      <c r="G3" s="123"/>
      <c r="H3" s="123"/>
      <c r="I3" s="402"/>
      <c r="J3" s="526"/>
    </row>
    <row r="4" spans="1:10" s="18" customFormat="1" ht="15.75" customHeight="1">
      <c r="A4" s="527" t="s">
        <v>111</v>
      </c>
      <c r="B4" s="45"/>
      <c r="C4" s="45"/>
      <c r="D4" s="45"/>
      <c r="E4" s="45"/>
      <c r="F4" s="45"/>
      <c r="G4" s="45"/>
      <c r="H4" s="45"/>
      <c r="I4" s="403"/>
      <c r="J4" s="128"/>
    </row>
    <row r="5" spans="1:10" ht="5.25" customHeight="1">
      <c r="A5" s="525"/>
      <c r="B5" s="123"/>
      <c r="C5" s="123"/>
      <c r="D5" s="123"/>
      <c r="E5" s="123"/>
      <c r="F5" s="123"/>
      <c r="G5" s="123"/>
      <c r="H5" s="123"/>
      <c r="I5" s="402"/>
      <c r="J5" s="526"/>
    </row>
    <row r="6" spans="1:12" ht="25.5" customHeight="1">
      <c r="A6" s="737" t="s">
        <v>387</v>
      </c>
      <c r="B6" s="775"/>
      <c r="C6" s="775"/>
      <c r="D6" s="775"/>
      <c r="E6" s="775"/>
      <c r="F6" s="775"/>
      <c r="G6" s="775"/>
      <c r="H6" s="775"/>
      <c r="I6" s="775"/>
      <c r="J6" s="776"/>
      <c r="K6" s="14"/>
      <c r="L6" s="333"/>
    </row>
    <row r="7" spans="1:12" ht="5.25" customHeight="1">
      <c r="A7" s="528"/>
      <c r="B7" s="192"/>
      <c r="C7" s="192"/>
      <c r="D7" s="192"/>
      <c r="E7" s="192"/>
      <c r="F7" s="192"/>
      <c r="G7" s="192"/>
      <c r="H7" s="192"/>
      <c r="I7" s="404"/>
      <c r="J7" s="529"/>
      <c r="K7" s="14"/>
      <c r="L7" s="14"/>
    </row>
    <row r="8" spans="1:10" ht="18.75" customHeight="1">
      <c r="A8" s="527" t="s">
        <v>112</v>
      </c>
      <c r="B8" s="123"/>
      <c r="C8" s="123"/>
      <c r="D8" s="123"/>
      <c r="E8" s="123"/>
      <c r="F8" s="123"/>
      <c r="G8" s="123"/>
      <c r="H8" s="123"/>
      <c r="I8" s="402"/>
      <c r="J8" s="526"/>
    </row>
    <row r="9" spans="1:14" ht="15" customHeight="1">
      <c r="A9" s="777" t="s">
        <v>171</v>
      </c>
      <c r="B9" s="775"/>
      <c r="C9" s="775"/>
      <c r="D9" s="775"/>
      <c r="E9" s="775"/>
      <c r="F9" s="775"/>
      <c r="G9" s="775"/>
      <c r="H9" s="775"/>
      <c r="I9" s="775"/>
      <c r="J9" s="776"/>
      <c r="K9" s="14"/>
      <c r="L9" s="14"/>
      <c r="M9" s="14"/>
      <c r="N9" s="14"/>
    </row>
    <row r="10" spans="1:14" ht="5.25" customHeight="1">
      <c r="A10" s="528"/>
      <c r="B10" s="192"/>
      <c r="C10" s="192"/>
      <c r="D10" s="192"/>
      <c r="E10" s="192"/>
      <c r="F10" s="192"/>
      <c r="G10" s="192"/>
      <c r="H10" s="192"/>
      <c r="I10" s="404"/>
      <c r="J10" s="529"/>
      <c r="K10" s="14"/>
      <c r="L10" s="14"/>
      <c r="M10" s="14"/>
      <c r="N10" s="14"/>
    </row>
    <row r="11" spans="1:14" ht="30" customHeight="1">
      <c r="A11" s="737" t="s">
        <v>322</v>
      </c>
      <c r="B11" s="738"/>
      <c r="C11" s="738"/>
      <c r="D11" s="738"/>
      <c r="E11" s="738"/>
      <c r="F11" s="738"/>
      <c r="G11" s="738"/>
      <c r="H11" s="738"/>
      <c r="I11" s="738"/>
      <c r="J11" s="739"/>
      <c r="K11" s="14"/>
      <c r="L11" s="14"/>
      <c r="M11" s="14"/>
      <c r="N11" s="14"/>
    </row>
    <row r="12" spans="1:14" ht="5.25" customHeight="1">
      <c r="A12" s="530"/>
      <c r="B12" s="494"/>
      <c r="C12" s="494"/>
      <c r="D12" s="494"/>
      <c r="E12" s="494"/>
      <c r="F12" s="494"/>
      <c r="G12" s="494"/>
      <c r="H12" s="494"/>
      <c r="I12" s="494"/>
      <c r="J12" s="531"/>
      <c r="K12" s="14"/>
      <c r="L12" s="14"/>
      <c r="M12" s="14"/>
      <c r="N12" s="14"/>
    </row>
    <row r="13" spans="1:14" ht="30" customHeight="1">
      <c r="A13" s="737" t="s">
        <v>388</v>
      </c>
      <c r="B13" s="738"/>
      <c r="C13" s="738"/>
      <c r="D13" s="738"/>
      <c r="E13" s="738"/>
      <c r="F13" s="738"/>
      <c r="G13" s="738"/>
      <c r="H13" s="738"/>
      <c r="I13" s="738"/>
      <c r="J13" s="739"/>
      <c r="K13" s="14"/>
      <c r="L13" s="14"/>
      <c r="M13" s="14"/>
      <c r="N13" s="14"/>
    </row>
    <row r="14" spans="1:14" ht="5.25" customHeight="1">
      <c r="A14" s="532"/>
      <c r="B14" s="533"/>
      <c r="C14" s="533"/>
      <c r="D14" s="533"/>
      <c r="E14" s="533"/>
      <c r="F14" s="533"/>
      <c r="G14" s="533"/>
      <c r="H14" s="533"/>
      <c r="I14" s="534"/>
      <c r="J14" s="535"/>
      <c r="K14" s="14"/>
      <c r="L14" s="14"/>
      <c r="M14" s="14"/>
      <c r="N14" s="14"/>
    </row>
    <row r="15" spans="1:14" ht="24.75" customHeight="1">
      <c r="A15" s="737" t="s">
        <v>323</v>
      </c>
      <c r="B15" s="775"/>
      <c r="C15" s="775"/>
      <c r="D15" s="775"/>
      <c r="E15" s="775"/>
      <c r="F15" s="775"/>
      <c r="G15" s="775"/>
      <c r="H15" s="775"/>
      <c r="I15" s="775"/>
      <c r="J15" s="776"/>
      <c r="K15" s="14"/>
      <c r="L15" s="14"/>
      <c r="M15" s="14"/>
      <c r="N15" s="14"/>
    </row>
    <row r="16" spans="1:14" ht="5.25" customHeight="1">
      <c r="A16" s="528"/>
      <c r="B16" s="192"/>
      <c r="C16" s="192"/>
      <c r="D16" s="192"/>
      <c r="E16" s="192"/>
      <c r="F16" s="192"/>
      <c r="G16" s="192"/>
      <c r="H16" s="192"/>
      <c r="I16" s="404"/>
      <c r="J16" s="529"/>
      <c r="K16" s="14"/>
      <c r="L16" s="14"/>
      <c r="M16" s="14"/>
      <c r="N16" s="14"/>
    </row>
    <row r="17" spans="1:14" ht="45.75" customHeight="1">
      <c r="A17" s="759" t="s">
        <v>419</v>
      </c>
      <c r="B17" s="760"/>
      <c r="C17" s="760"/>
      <c r="D17" s="760"/>
      <c r="E17" s="760"/>
      <c r="F17" s="760"/>
      <c r="G17" s="760"/>
      <c r="H17" s="760"/>
      <c r="I17" s="760"/>
      <c r="J17" s="761"/>
      <c r="K17" s="14"/>
      <c r="L17" s="14"/>
      <c r="M17" s="14"/>
      <c r="N17" s="14"/>
    </row>
    <row r="18" spans="1:14" ht="5.25" customHeight="1">
      <c r="A18" s="777"/>
      <c r="B18" s="775"/>
      <c r="C18" s="775"/>
      <c r="D18" s="775"/>
      <c r="E18" s="775"/>
      <c r="F18" s="775"/>
      <c r="G18" s="775"/>
      <c r="H18" s="775"/>
      <c r="I18" s="775"/>
      <c r="J18" s="776"/>
      <c r="K18" s="14"/>
      <c r="L18" s="14"/>
      <c r="M18" s="14"/>
      <c r="N18" s="14"/>
    </row>
    <row r="19" spans="1:14" ht="25.5" customHeight="1">
      <c r="A19" s="759" t="s">
        <v>418</v>
      </c>
      <c r="B19" s="760"/>
      <c r="C19" s="760"/>
      <c r="D19" s="760"/>
      <c r="E19" s="760"/>
      <c r="F19" s="760"/>
      <c r="G19" s="760"/>
      <c r="H19" s="760"/>
      <c r="I19" s="760"/>
      <c r="J19" s="761"/>
      <c r="K19" s="14"/>
      <c r="L19" s="14"/>
      <c r="M19" s="14"/>
      <c r="N19" s="14"/>
    </row>
    <row r="20" spans="1:10" s="191" customFormat="1" ht="20.25">
      <c r="A20" s="772"/>
      <c r="B20" s="773"/>
      <c r="C20" s="773"/>
      <c r="D20" s="773"/>
      <c r="E20" s="773"/>
      <c r="F20" s="773"/>
      <c r="G20" s="773"/>
      <c r="H20" s="773"/>
      <c r="I20" s="773"/>
      <c r="J20" s="774"/>
    </row>
    <row r="21" spans="1:10" ht="12.75" customHeight="1">
      <c r="A21" s="770" t="s">
        <v>183</v>
      </c>
      <c r="B21" s="764"/>
      <c r="C21" s="765"/>
      <c r="D21" s="765"/>
      <c r="E21" s="766"/>
      <c r="F21" s="123"/>
      <c r="G21" s="391" t="s">
        <v>0</v>
      </c>
      <c r="H21" s="391"/>
      <c r="I21" s="402"/>
      <c r="J21" s="537"/>
    </row>
    <row r="22" spans="1:10" ht="12.75">
      <c r="A22" s="771"/>
      <c r="B22" s="767"/>
      <c r="C22" s="768"/>
      <c r="D22" s="768"/>
      <c r="E22" s="769"/>
      <c r="F22" s="123"/>
      <c r="G22" s="123"/>
      <c r="H22" s="123"/>
      <c r="I22" s="402"/>
      <c r="J22" s="526"/>
    </row>
    <row r="23" spans="1:10" ht="12.75">
      <c r="A23" s="536"/>
      <c r="B23" s="125"/>
      <c r="C23" s="125"/>
      <c r="D23" s="125"/>
      <c r="E23" s="125"/>
      <c r="F23" s="123"/>
      <c r="G23" s="757"/>
      <c r="H23" s="758"/>
      <c r="I23" s="750" t="s">
        <v>347</v>
      </c>
      <c r="J23" s="751"/>
    </row>
    <row r="24" spans="1:10" ht="12.75" customHeight="1">
      <c r="A24" s="762" t="s">
        <v>184</v>
      </c>
      <c r="B24" s="764"/>
      <c r="C24" s="765"/>
      <c r="D24" s="765"/>
      <c r="E24" s="766"/>
      <c r="F24" s="123"/>
      <c r="G24" s="757"/>
      <c r="H24" s="758"/>
      <c r="I24" s="750" t="s">
        <v>348</v>
      </c>
      <c r="J24" s="751"/>
    </row>
    <row r="25" spans="1:10" ht="12.75">
      <c r="A25" s="762"/>
      <c r="B25" s="767"/>
      <c r="C25" s="768"/>
      <c r="D25" s="768"/>
      <c r="E25" s="769"/>
      <c r="F25" s="123"/>
      <c r="G25" s="763" t="s">
        <v>351</v>
      </c>
      <c r="H25" s="758"/>
      <c r="I25" s="750" t="s">
        <v>349</v>
      </c>
      <c r="J25" s="751"/>
    </row>
    <row r="26" spans="1:10" ht="12.75">
      <c r="A26" s="525"/>
      <c r="B26" s="123"/>
      <c r="C26" s="123"/>
      <c r="D26" s="123"/>
      <c r="E26" s="123"/>
      <c r="F26" s="123"/>
      <c r="G26" s="763" t="s">
        <v>351</v>
      </c>
      <c r="H26" s="758"/>
      <c r="I26" s="750" t="s">
        <v>350</v>
      </c>
      <c r="J26" s="751"/>
    </row>
    <row r="27" spans="1:10" ht="27" customHeight="1">
      <c r="A27" s="536" t="s">
        <v>390</v>
      </c>
      <c r="B27" s="793"/>
      <c r="C27" s="794"/>
      <c r="D27" s="794"/>
      <c r="E27" s="795"/>
      <c r="F27" s="123"/>
      <c r="G27" s="780"/>
      <c r="H27" s="780"/>
      <c r="I27" s="752"/>
      <c r="J27" s="753"/>
    </row>
    <row r="28" spans="1:10" ht="16.5" customHeight="1">
      <c r="A28" s="538"/>
      <c r="B28" s="161" t="s">
        <v>247</v>
      </c>
      <c r="C28" s="161"/>
      <c r="D28" s="161"/>
      <c r="E28" s="161"/>
      <c r="F28" s="161"/>
      <c r="G28" s="392"/>
      <c r="H28" s="392"/>
      <c r="I28" s="405"/>
      <c r="J28" s="539"/>
    </row>
    <row r="29" spans="1:10" ht="18" customHeight="1">
      <c r="A29" s="525"/>
      <c r="B29" s="745"/>
      <c r="C29" s="746"/>
      <c r="D29" s="746"/>
      <c r="E29" s="746"/>
      <c r="F29" s="781"/>
      <c r="G29" s="743"/>
      <c r="H29" s="743"/>
      <c r="I29" s="744"/>
      <c r="J29" s="539"/>
    </row>
    <row r="30" spans="1:10" ht="15" customHeight="1">
      <c r="A30" s="540"/>
      <c r="B30" s="742"/>
      <c r="C30" s="743"/>
      <c r="D30" s="743"/>
      <c r="E30" s="744"/>
      <c r="F30" s="742"/>
      <c r="G30" s="743"/>
      <c r="H30" s="743"/>
      <c r="I30" s="744"/>
      <c r="J30" s="539"/>
    </row>
    <row r="31" spans="1:10" ht="15" customHeight="1">
      <c r="A31" s="540"/>
      <c r="B31" s="742"/>
      <c r="C31" s="743"/>
      <c r="D31" s="743"/>
      <c r="E31" s="744"/>
      <c r="F31" s="742"/>
      <c r="G31" s="743"/>
      <c r="H31" s="743"/>
      <c r="I31" s="744"/>
      <c r="J31" s="541"/>
    </row>
    <row r="32" spans="1:10" s="15" customFormat="1" ht="15" customHeight="1">
      <c r="A32" s="525"/>
      <c r="B32" s="742"/>
      <c r="C32" s="743"/>
      <c r="D32" s="743"/>
      <c r="E32" s="744"/>
      <c r="F32" s="742"/>
      <c r="G32" s="743"/>
      <c r="H32" s="743"/>
      <c r="I32" s="744"/>
      <c r="J32" s="541"/>
    </row>
    <row r="33" spans="1:10" s="15" customFormat="1" ht="21" customHeight="1">
      <c r="A33" s="525"/>
      <c r="B33" s="123"/>
      <c r="C33" s="123"/>
      <c r="D33" s="144" t="s">
        <v>123</v>
      </c>
      <c r="E33" s="144"/>
      <c r="F33" s="123"/>
      <c r="G33" s="123"/>
      <c r="H33" s="123"/>
      <c r="I33" s="402"/>
      <c r="J33" s="526"/>
    </row>
    <row r="34" spans="1:10" s="15" customFormat="1" ht="25.5" customHeight="1">
      <c r="A34" s="747" t="s">
        <v>251</v>
      </c>
      <c r="B34" s="748"/>
      <c r="C34" s="749"/>
      <c r="D34" s="606"/>
      <c r="E34" s="123"/>
      <c r="F34" s="123"/>
      <c r="G34" s="740" t="s">
        <v>160</v>
      </c>
      <c r="H34" s="741"/>
      <c r="I34" s="782"/>
      <c r="J34" s="783"/>
    </row>
    <row r="35" spans="1:10" s="15" customFormat="1" ht="6" customHeight="1">
      <c r="A35" s="542"/>
      <c r="B35" s="125"/>
      <c r="C35" s="125"/>
      <c r="D35" s="125"/>
      <c r="E35" s="123"/>
      <c r="F35" s="123"/>
      <c r="G35" s="396"/>
      <c r="H35" s="372"/>
      <c r="I35" s="406"/>
      <c r="J35" s="543"/>
    </row>
    <row r="36" spans="1:10" s="15" customFormat="1" ht="24.75" customHeight="1">
      <c r="A36" s="625" t="s">
        <v>397</v>
      </c>
      <c r="B36" s="125"/>
      <c r="C36" s="125"/>
      <c r="D36" s="606"/>
      <c r="E36" s="123"/>
      <c r="F36" s="123"/>
      <c r="G36" s="740" t="s">
        <v>161</v>
      </c>
      <c r="H36" s="741"/>
      <c r="I36" s="778"/>
      <c r="J36" s="779"/>
    </row>
    <row r="37" spans="1:10" s="15" customFormat="1" ht="6" customHeight="1">
      <c r="A37" s="542"/>
      <c r="B37" s="125"/>
      <c r="C37" s="125"/>
      <c r="D37" s="393"/>
      <c r="E37" s="123"/>
      <c r="F37" s="123"/>
      <c r="G37" s="396"/>
      <c r="H37" s="372"/>
      <c r="I37" s="406"/>
      <c r="J37" s="543"/>
    </row>
    <row r="38" spans="1:10" s="15" customFormat="1" ht="25.5" customHeight="1">
      <c r="A38" s="542" t="s">
        <v>213</v>
      </c>
      <c r="B38" s="125"/>
      <c r="C38" s="125"/>
      <c r="D38" s="606"/>
      <c r="E38" s="123"/>
      <c r="F38" s="123"/>
      <c r="G38" s="740" t="s">
        <v>162</v>
      </c>
      <c r="H38" s="741"/>
      <c r="I38" s="408">
        <v>0</v>
      </c>
      <c r="J38" s="604"/>
    </row>
    <row r="39" spans="1:10" s="15" customFormat="1" ht="4.5" customHeight="1">
      <c r="A39" s="542"/>
      <c r="B39" s="125"/>
      <c r="C39" s="125"/>
      <c r="D39" s="125"/>
      <c r="E39" s="123"/>
      <c r="F39" s="123"/>
      <c r="G39" s="396"/>
      <c r="H39" s="372"/>
      <c r="I39" s="406"/>
      <c r="J39" s="543"/>
    </row>
    <row r="40" spans="1:10" s="15" customFormat="1" ht="27.75" customHeight="1">
      <c r="A40" s="747" t="s">
        <v>391</v>
      </c>
      <c r="B40" s="748"/>
      <c r="C40" s="749"/>
      <c r="D40" s="606"/>
      <c r="E40" s="123"/>
      <c r="F40" s="123"/>
      <c r="G40" s="740" t="s">
        <v>163</v>
      </c>
      <c r="H40" s="741"/>
      <c r="I40" s="408"/>
      <c r="J40" s="605"/>
    </row>
    <row r="41" spans="1:10" s="15" customFormat="1" ht="4.5" customHeight="1">
      <c r="A41" s="542"/>
      <c r="B41" s="125"/>
      <c r="C41" s="125"/>
      <c r="D41" s="125"/>
      <c r="E41" s="125"/>
      <c r="F41" s="123"/>
      <c r="G41" s="396"/>
      <c r="H41" s="372"/>
      <c r="I41" s="406"/>
      <c r="J41" s="543"/>
    </row>
    <row r="42" spans="1:10" s="15" customFormat="1" ht="30.75" customHeight="1">
      <c r="A42" s="542"/>
      <c r="B42" s="125"/>
      <c r="C42" s="125"/>
      <c r="D42" s="125"/>
      <c r="E42" s="125"/>
      <c r="F42" s="123"/>
      <c r="G42" s="799" t="s">
        <v>164</v>
      </c>
      <c r="H42" s="800"/>
      <c r="I42" s="408"/>
      <c r="J42" s="604"/>
    </row>
    <row r="43" spans="1:10" ht="6" customHeight="1">
      <c r="A43" s="525"/>
      <c r="B43" s="123"/>
      <c r="C43" s="123"/>
      <c r="D43" s="123"/>
      <c r="E43" s="123"/>
      <c r="F43" s="123"/>
      <c r="G43" s="396"/>
      <c r="H43" s="372"/>
      <c r="I43" s="406"/>
      <c r="J43" s="543"/>
    </row>
    <row r="44" spans="1:10" s="180" customFormat="1" ht="32.25" customHeight="1" thickBot="1">
      <c r="A44" s="544" t="s">
        <v>8</v>
      </c>
      <c r="B44" s="125"/>
      <c r="C44" s="125"/>
      <c r="D44" s="125"/>
      <c r="E44" s="125"/>
      <c r="F44" s="125"/>
      <c r="G44" s="796" t="s">
        <v>392</v>
      </c>
      <c r="H44" s="797"/>
      <c r="I44" s="798"/>
      <c r="J44" s="603"/>
    </row>
    <row r="45" spans="1:17" s="180" customFormat="1" ht="24.75" customHeight="1">
      <c r="A45" s="787" t="str">
        <f>IF(Summary!AM22&gt;=0.9,"G",IF(Summary!AM22&lt;0.75,"R","Y"))</f>
        <v>R</v>
      </c>
      <c r="B45" s="64" t="s">
        <v>132</v>
      </c>
      <c r="C45" s="551" t="s">
        <v>413</v>
      </c>
      <c r="D45" s="50"/>
      <c r="E45" s="51"/>
      <c r="F45" s="50"/>
      <c r="G45" s="50"/>
      <c r="H45" s="50"/>
      <c r="I45" s="48"/>
      <c r="J45" s="490"/>
      <c r="K45" s="50"/>
      <c r="L45" s="50"/>
      <c r="M45" s="50"/>
      <c r="N45" s="50"/>
      <c r="O45" s="50"/>
      <c r="P45" s="50"/>
      <c r="Q45" s="50"/>
    </row>
    <row r="46" spans="1:17" s="180" customFormat="1" ht="24.75" customHeight="1">
      <c r="A46" s="788"/>
      <c r="B46" s="66" t="s">
        <v>131</v>
      </c>
      <c r="C46" s="551" t="s">
        <v>412</v>
      </c>
      <c r="D46" s="50"/>
      <c r="E46" s="51"/>
      <c r="F46" s="50"/>
      <c r="G46" s="50"/>
      <c r="H46" s="50"/>
      <c r="I46" s="48"/>
      <c r="J46" s="545"/>
      <c r="K46" s="50"/>
      <c r="L46" s="50"/>
      <c r="M46" s="50"/>
      <c r="N46" s="50"/>
      <c r="O46" s="50"/>
      <c r="P46" s="50"/>
      <c r="Q46" s="50"/>
    </row>
    <row r="47" spans="1:17" s="180" customFormat="1" ht="24.75" customHeight="1" thickBot="1">
      <c r="A47" s="789"/>
      <c r="B47" s="67" t="s">
        <v>130</v>
      </c>
      <c r="C47" s="551" t="s">
        <v>414</v>
      </c>
      <c r="D47" s="50"/>
      <c r="E47" s="53"/>
      <c r="F47" s="50"/>
      <c r="G47" s="50"/>
      <c r="H47" s="50"/>
      <c r="I47" s="48"/>
      <c r="J47" s="545"/>
      <c r="K47" s="50"/>
      <c r="L47" s="50"/>
      <c r="M47" s="50"/>
      <c r="N47" s="50"/>
      <c r="O47" s="50"/>
      <c r="P47" s="50"/>
      <c r="Q47" s="50"/>
    </row>
    <row r="48" spans="1:10" s="180" customFormat="1" ht="25.5" customHeight="1" thickBot="1">
      <c r="A48" s="546" t="s">
        <v>393</v>
      </c>
      <c r="B48" s="394"/>
      <c r="C48" s="51"/>
      <c r="D48" s="125"/>
      <c r="E48" s="125"/>
      <c r="F48" s="125"/>
      <c r="G48" s="125"/>
      <c r="H48" s="125"/>
      <c r="I48" s="407"/>
      <c r="J48" s="547"/>
    </row>
    <row r="49" spans="1:10" s="14" customFormat="1" ht="30" customHeight="1">
      <c r="A49" s="790" t="s">
        <v>370</v>
      </c>
      <c r="B49" s="791"/>
      <c r="C49" s="791"/>
      <c r="D49" s="791"/>
      <c r="E49" s="791"/>
      <c r="F49" s="791"/>
      <c r="G49" s="791"/>
      <c r="H49" s="791"/>
      <c r="I49" s="791"/>
      <c r="J49" s="792"/>
    </row>
    <row r="50" spans="1:10" s="14" customFormat="1" ht="30" customHeight="1">
      <c r="A50" s="734" t="s">
        <v>364</v>
      </c>
      <c r="B50" s="735"/>
      <c r="C50" s="735"/>
      <c r="D50" s="735"/>
      <c r="E50" s="735"/>
      <c r="F50" s="735"/>
      <c r="G50" s="735"/>
      <c r="H50" s="735"/>
      <c r="I50" s="735"/>
      <c r="J50" s="736"/>
    </row>
    <row r="51" spans="1:10" s="14" customFormat="1" ht="30" customHeight="1">
      <c r="A51" s="734" t="s">
        <v>365</v>
      </c>
      <c r="B51" s="735"/>
      <c r="C51" s="735"/>
      <c r="D51" s="735"/>
      <c r="E51" s="735"/>
      <c r="F51" s="735"/>
      <c r="G51" s="735"/>
      <c r="H51" s="735"/>
      <c r="I51" s="735"/>
      <c r="J51" s="736"/>
    </row>
    <row r="52" spans="1:10" s="14" customFormat="1" ht="30" customHeight="1">
      <c r="A52" s="734" t="s">
        <v>366</v>
      </c>
      <c r="B52" s="735"/>
      <c r="C52" s="735"/>
      <c r="D52" s="735"/>
      <c r="E52" s="735"/>
      <c r="F52" s="735"/>
      <c r="G52" s="735"/>
      <c r="H52" s="735"/>
      <c r="I52" s="735"/>
      <c r="J52" s="736"/>
    </row>
    <row r="53" spans="1:10" s="14" customFormat="1" ht="30" customHeight="1">
      <c r="A53" s="734" t="s">
        <v>367</v>
      </c>
      <c r="B53" s="735"/>
      <c r="C53" s="735"/>
      <c r="D53" s="735"/>
      <c r="E53" s="735"/>
      <c r="F53" s="735"/>
      <c r="G53" s="735"/>
      <c r="H53" s="735"/>
      <c r="I53" s="735"/>
      <c r="J53" s="736"/>
    </row>
    <row r="54" spans="1:10" s="14" customFormat="1" ht="30" customHeight="1">
      <c r="A54" s="734" t="s">
        <v>368</v>
      </c>
      <c r="B54" s="735"/>
      <c r="C54" s="735"/>
      <c r="D54" s="735"/>
      <c r="E54" s="735"/>
      <c r="F54" s="735"/>
      <c r="G54" s="735"/>
      <c r="H54" s="735"/>
      <c r="I54" s="735"/>
      <c r="J54" s="736"/>
    </row>
    <row r="55" spans="1:10" s="14" customFormat="1" ht="30" customHeight="1" thickBot="1">
      <c r="A55" s="734" t="s">
        <v>369</v>
      </c>
      <c r="B55" s="735"/>
      <c r="C55" s="735"/>
      <c r="D55" s="735"/>
      <c r="E55" s="735"/>
      <c r="F55" s="735"/>
      <c r="G55" s="735"/>
      <c r="H55" s="735"/>
      <c r="I55" s="735"/>
      <c r="J55" s="736"/>
    </row>
    <row r="56" spans="1:10" ht="56.25" customHeight="1" thickBot="1">
      <c r="A56" s="784" t="s">
        <v>283</v>
      </c>
      <c r="B56" s="785"/>
      <c r="C56" s="785"/>
      <c r="D56" s="785"/>
      <c r="E56" s="785"/>
      <c r="F56" s="785"/>
      <c r="G56" s="785"/>
      <c r="H56" s="785"/>
      <c r="I56" s="785"/>
      <c r="J56" s="786"/>
    </row>
  </sheetData>
  <sheetProtection formatCells="0"/>
  <mergeCells count="52">
    <mergeCell ref="A56:J56"/>
    <mergeCell ref="A45:A47"/>
    <mergeCell ref="A49:J49"/>
    <mergeCell ref="B27:E27"/>
    <mergeCell ref="B31:E31"/>
    <mergeCell ref="B32:E32"/>
    <mergeCell ref="G44:I44"/>
    <mergeCell ref="G42:H42"/>
    <mergeCell ref="A34:C34"/>
    <mergeCell ref="F32:I32"/>
    <mergeCell ref="A11:J11"/>
    <mergeCell ref="G36:H36"/>
    <mergeCell ref="I36:J36"/>
    <mergeCell ref="F31:I31"/>
    <mergeCell ref="G27:H27"/>
    <mergeCell ref="G26:H26"/>
    <mergeCell ref="F29:I29"/>
    <mergeCell ref="I34:J34"/>
    <mergeCell ref="A17:J17"/>
    <mergeCell ref="A18:J18"/>
    <mergeCell ref="I25:J25"/>
    <mergeCell ref="G23:H23"/>
    <mergeCell ref="B24:E25"/>
    <mergeCell ref="A15:J15"/>
    <mergeCell ref="I23:J23"/>
    <mergeCell ref="I24:J24"/>
    <mergeCell ref="A1:J1"/>
    <mergeCell ref="G24:H24"/>
    <mergeCell ref="A19:J19"/>
    <mergeCell ref="A24:A25"/>
    <mergeCell ref="G25:H25"/>
    <mergeCell ref="B21:E22"/>
    <mergeCell ref="A21:A22"/>
    <mergeCell ref="A20:J20"/>
    <mergeCell ref="A6:J6"/>
    <mergeCell ref="A9:J9"/>
    <mergeCell ref="A13:J13"/>
    <mergeCell ref="G40:H40"/>
    <mergeCell ref="G38:H38"/>
    <mergeCell ref="B30:E30"/>
    <mergeCell ref="B29:E29"/>
    <mergeCell ref="F30:I30"/>
    <mergeCell ref="G34:H34"/>
    <mergeCell ref="A40:C40"/>
    <mergeCell ref="I26:J26"/>
    <mergeCell ref="I27:J27"/>
    <mergeCell ref="A55:J55"/>
    <mergeCell ref="A50:J50"/>
    <mergeCell ref="A51:J51"/>
    <mergeCell ref="A52:J52"/>
    <mergeCell ref="A53:J53"/>
    <mergeCell ref="A54:J54"/>
  </mergeCells>
  <conditionalFormatting sqref="B48">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45:A48">
    <cfRule type="cellIs" priority="4" dxfId="104" operator="equal" stopIfTrue="1">
      <formula>"G"</formula>
    </cfRule>
    <cfRule type="cellIs" priority="5" dxfId="103" operator="equal" stopIfTrue="1">
      <formula>"Y"</formula>
    </cfRule>
    <cfRule type="cellIs" priority="6" dxfId="2" operator="equal" stopIfTrue="1">
      <formula>"R"</formula>
    </cfRule>
  </conditionalFormatting>
  <dataValidations count="1">
    <dataValidation type="list" allowBlank="1" showInputMessage="1" showErrorMessage="1" promptTitle="Select Yes or Nn" sqref="D40 D34 D36:D38">
      <formula1>$Y$1:$Y$2</formula1>
    </dataValidation>
  </dataValidations>
  <printOptions horizontalCentered="1"/>
  <pageMargins left="0.25" right="0.25" top="0.39" bottom="0.49" header="0.33" footer="0.34"/>
  <pageSetup fitToHeight="1" fitToWidth="1" horizontalDpi="204" verticalDpi="204" orientation="portrait" scale="63" r:id="rId2"/>
  <drawing r:id="rId1"/>
</worksheet>
</file>

<file path=xl/worksheets/sheet20.xml><?xml version="1.0" encoding="utf-8"?>
<worksheet xmlns="http://schemas.openxmlformats.org/spreadsheetml/2006/main" xmlns:r="http://schemas.openxmlformats.org/officeDocument/2006/relationships">
  <sheetPr codeName="Sheet16">
    <tabColor indexed="46"/>
  </sheetPr>
  <dimension ref="A4:G51"/>
  <sheetViews>
    <sheetView zoomScalePageLayoutView="0" workbookViewId="0" topLeftCell="A1">
      <selection activeCell="A1" sqref="A1:O2"/>
    </sheetView>
  </sheetViews>
  <sheetFormatPr defaultColWidth="9.140625" defaultRowHeight="12.75"/>
  <cols>
    <col min="1" max="16384" width="9.140625" style="132" customWidth="1"/>
  </cols>
  <sheetData>
    <row r="4" ht="15">
      <c r="A4" s="133" t="s">
        <v>158</v>
      </c>
    </row>
    <row r="5" ht="15">
      <c r="A5" s="133"/>
    </row>
    <row r="9" spans="1:7" ht="15">
      <c r="A9" s="145" t="s">
        <v>114</v>
      </c>
      <c r="D9" s="145" t="s">
        <v>115</v>
      </c>
      <c r="G9" s="145" t="s">
        <v>116</v>
      </c>
    </row>
    <row r="11" spans="3:7" ht="15">
      <c r="C11" s="145"/>
      <c r="D11" s="145"/>
      <c r="E11" s="145"/>
      <c r="F11" s="145"/>
      <c r="G11" s="145"/>
    </row>
    <row r="12" spans="3:7" ht="15">
      <c r="C12" s="145"/>
      <c r="E12" s="145"/>
      <c r="G12" s="145"/>
    </row>
    <row r="13" spans="3:7" ht="15">
      <c r="C13" s="145"/>
      <c r="D13" s="145"/>
      <c r="E13" s="145"/>
      <c r="F13" s="145"/>
      <c r="G13" s="145"/>
    </row>
    <row r="14" spans="1:7" ht="15">
      <c r="A14" s="145" t="s">
        <v>117</v>
      </c>
      <c r="B14" s="145"/>
      <c r="C14" s="145"/>
      <c r="D14" s="145" t="s">
        <v>118</v>
      </c>
      <c r="E14" s="145"/>
      <c r="F14" s="145"/>
      <c r="G14" s="145" t="s">
        <v>188</v>
      </c>
    </row>
    <row r="15" spans="3:7" ht="15">
      <c r="C15" s="145"/>
      <c r="D15" s="145"/>
      <c r="E15" s="145"/>
      <c r="F15" s="145"/>
      <c r="G15" s="145"/>
    </row>
    <row r="16" spans="3:7" ht="15">
      <c r="C16" s="145"/>
      <c r="D16" s="145"/>
      <c r="E16" s="145"/>
      <c r="F16" s="145"/>
      <c r="G16" s="145"/>
    </row>
    <row r="17" spans="3:7" ht="15">
      <c r="C17" s="145"/>
      <c r="D17" s="145"/>
      <c r="E17" s="145"/>
      <c r="F17" s="145"/>
      <c r="G17" s="145"/>
    </row>
    <row r="18" spans="3:7" ht="15">
      <c r="C18" s="145"/>
      <c r="D18" s="145"/>
      <c r="E18" s="145"/>
      <c r="F18" s="145"/>
      <c r="G18" s="145"/>
    </row>
    <row r="19" spans="3:7" ht="15">
      <c r="C19" s="145"/>
      <c r="D19" s="145"/>
      <c r="E19" s="145"/>
      <c r="F19" s="145"/>
      <c r="G19" s="145"/>
    </row>
    <row r="20" spans="3:7" ht="15">
      <c r="C20" s="145"/>
      <c r="D20" s="145"/>
      <c r="E20" s="145"/>
      <c r="F20" s="145"/>
      <c r="G20" s="145"/>
    </row>
    <row r="21" spans="3:7" ht="15">
      <c r="C21" s="145"/>
      <c r="D21" s="145"/>
      <c r="E21" s="145"/>
      <c r="F21" s="145"/>
      <c r="G21" s="145"/>
    </row>
    <row r="22" spans="3:7" ht="15">
      <c r="C22" s="145"/>
      <c r="D22" s="145"/>
      <c r="E22" s="145"/>
      <c r="F22" s="145"/>
      <c r="G22" s="145"/>
    </row>
    <row r="23" spans="3:7" ht="15">
      <c r="C23" s="145"/>
      <c r="D23" s="145"/>
      <c r="E23" s="145"/>
      <c r="F23" s="145"/>
      <c r="G23" s="145"/>
    </row>
    <row r="24" spans="3:7" ht="15">
      <c r="C24" s="145"/>
      <c r="E24" s="145"/>
      <c r="F24" s="145"/>
      <c r="G24" s="145"/>
    </row>
    <row r="25" spans="3:7" ht="15">
      <c r="C25" s="145"/>
      <c r="D25" s="145"/>
      <c r="E25" s="145"/>
      <c r="F25" s="145"/>
      <c r="G25" s="145"/>
    </row>
    <row r="26" spans="3:7" ht="15">
      <c r="C26" s="145"/>
      <c r="D26" s="145"/>
      <c r="E26" s="145"/>
      <c r="F26" s="145"/>
      <c r="G26" s="145"/>
    </row>
    <row r="27" spans="3:7" ht="15">
      <c r="C27" s="145"/>
      <c r="D27" s="145"/>
      <c r="E27" s="145"/>
      <c r="F27" s="145"/>
      <c r="G27" s="145"/>
    </row>
    <row r="28" spans="3:7" ht="15">
      <c r="C28" s="145"/>
      <c r="D28" s="145"/>
      <c r="E28" s="145"/>
      <c r="F28" s="145"/>
      <c r="G28" s="145"/>
    </row>
    <row r="29" spans="3:7" ht="15">
      <c r="C29" s="145"/>
      <c r="D29" s="145"/>
      <c r="E29" s="145"/>
      <c r="F29" s="145"/>
      <c r="G29" s="145"/>
    </row>
    <row r="30" spans="3:7" ht="15">
      <c r="C30" s="145"/>
      <c r="E30" s="145"/>
      <c r="F30" s="145"/>
      <c r="G30" s="145"/>
    </row>
    <row r="31" spans="3:7" ht="15">
      <c r="C31" s="145"/>
      <c r="D31" s="145"/>
      <c r="E31" s="145"/>
      <c r="F31" s="145"/>
      <c r="G31" s="145"/>
    </row>
    <row r="32" spans="3:7" ht="15">
      <c r="C32" s="145"/>
      <c r="D32" s="145"/>
      <c r="E32" s="145"/>
      <c r="F32" s="145"/>
      <c r="G32" s="145"/>
    </row>
    <row r="33" spans="3:7" ht="15">
      <c r="C33" s="145"/>
      <c r="D33" s="145"/>
      <c r="E33" s="145"/>
      <c r="F33" s="145"/>
      <c r="G33" s="145"/>
    </row>
    <row r="34" spans="3:7" ht="15">
      <c r="C34" s="145"/>
      <c r="D34" s="145"/>
      <c r="E34" s="145"/>
      <c r="F34" s="145"/>
      <c r="G34" s="145"/>
    </row>
    <row r="35" spans="3:7" ht="15">
      <c r="C35" s="145"/>
      <c r="D35" s="145"/>
      <c r="E35" s="145"/>
      <c r="F35" s="145"/>
      <c r="G35" s="145"/>
    </row>
    <row r="36" spans="3:7" ht="15">
      <c r="C36" s="145"/>
      <c r="D36" s="145"/>
      <c r="E36" s="145"/>
      <c r="F36" s="145"/>
      <c r="G36" s="145"/>
    </row>
    <row r="37" spans="3:7" ht="15">
      <c r="C37" s="145"/>
      <c r="E37" s="145"/>
      <c r="F37" s="145"/>
      <c r="G37" s="145"/>
    </row>
    <row r="38" spans="3:7" ht="15">
      <c r="C38" s="145"/>
      <c r="D38" s="145"/>
      <c r="E38" s="145"/>
      <c r="F38" s="145"/>
      <c r="G38" s="145"/>
    </row>
    <row r="39" spans="3:7" ht="15">
      <c r="C39" s="145"/>
      <c r="D39" s="145"/>
      <c r="E39" s="145"/>
      <c r="F39" s="145"/>
      <c r="G39" s="145"/>
    </row>
    <row r="40" spans="3:7" ht="15">
      <c r="C40" s="145"/>
      <c r="D40" s="145"/>
      <c r="E40" s="145"/>
      <c r="F40" s="145"/>
      <c r="G40" s="145"/>
    </row>
    <row r="41" spans="3:7" ht="15">
      <c r="C41" s="145"/>
      <c r="D41" s="145"/>
      <c r="E41" s="145"/>
      <c r="F41" s="145"/>
      <c r="G41" s="145"/>
    </row>
    <row r="42" spans="3:7" ht="15">
      <c r="C42" s="145"/>
      <c r="D42" s="145"/>
      <c r="E42" s="145"/>
      <c r="F42" s="145"/>
      <c r="G42" s="145"/>
    </row>
    <row r="43" spans="3:7" ht="15">
      <c r="C43" s="145"/>
      <c r="D43" s="145"/>
      <c r="E43" s="145"/>
      <c r="F43" s="145"/>
      <c r="G43" s="145"/>
    </row>
    <row r="44" spans="3:7" ht="15">
      <c r="C44" s="145"/>
      <c r="D44" s="145"/>
      <c r="E44" s="145"/>
      <c r="F44" s="145"/>
      <c r="G44" s="145"/>
    </row>
    <row r="45" spans="3:7" ht="15">
      <c r="C45" s="145"/>
      <c r="D45" s="145"/>
      <c r="E45" s="145"/>
      <c r="F45" s="145"/>
      <c r="G45" s="145"/>
    </row>
    <row r="46" spans="3:7" ht="15">
      <c r="C46" s="145"/>
      <c r="D46" s="145"/>
      <c r="E46" s="145"/>
      <c r="F46" s="145"/>
      <c r="G46" s="145"/>
    </row>
    <row r="47" spans="3:7" ht="15">
      <c r="C47" s="145"/>
      <c r="D47" s="145"/>
      <c r="E47" s="145"/>
      <c r="F47" s="145"/>
      <c r="G47" s="145"/>
    </row>
    <row r="48" spans="3:7" ht="15">
      <c r="C48" s="145"/>
      <c r="D48" s="145"/>
      <c r="E48" s="145"/>
      <c r="F48" s="145"/>
      <c r="G48" s="145"/>
    </row>
    <row r="49" spans="3:7" ht="15">
      <c r="C49" s="145"/>
      <c r="D49" s="145"/>
      <c r="E49" s="145"/>
      <c r="F49" s="145"/>
      <c r="G49" s="145"/>
    </row>
    <row r="50" spans="3:7" ht="15">
      <c r="C50" s="145"/>
      <c r="D50" s="145"/>
      <c r="E50" s="145"/>
      <c r="F50" s="145"/>
      <c r="G50" s="145"/>
    </row>
    <row r="51" spans="3:7" ht="15">
      <c r="C51" s="145"/>
      <c r="D51" s="145"/>
      <c r="E51" s="145"/>
      <c r="F51" s="145"/>
      <c r="G51" s="145"/>
    </row>
  </sheetData>
  <sheetProtection password="CCDF" sheet="1" objects="1" scenarios="1"/>
  <printOptions horizontalCentered="1" verticalCentered="1"/>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1">
    <tabColor indexed="22"/>
  </sheetPr>
  <dimension ref="A1:H42"/>
  <sheetViews>
    <sheetView zoomScalePageLayoutView="0" workbookViewId="0" topLeftCell="A1">
      <selection activeCell="A1" sqref="A1:O2"/>
    </sheetView>
  </sheetViews>
  <sheetFormatPr defaultColWidth="9.140625" defaultRowHeight="12.75"/>
  <cols>
    <col min="1" max="1" width="13.140625" style="194" bestFit="1" customWidth="1"/>
    <col min="2" max="2" width="4.57421875" style="194" bestFit="1" customWidth="1"/>
    <col min="3" max="3" width="68.421875" style="194" customWidth="1"/>
    <col min="4" max="4" width="9.7109375" style="239" customWidth="1"/>
    <col min="5" max="5" width="10.140625" style="239" customWidth="1"/>
    <col min="6" max="6" width="10.421875" style="240" customWidth="1"/>
    <col min="7" max="7" width="9.140625" style="239" customWidth="1"/>
    <col min="8" max="16384" width="9.140625" style="194" customWidth="1"/>
  </cols>
  <sheetData>
    <row r="1" spans="1:7" ht="33.75" customHeight="1">
      <c r="A1" s="241"/>
      <c r="B1" s="241"/>
      <c r="C1" s="241"/>
      <c r="D1" s="242"/>
      <c r="E1" s="242"/>
      <c r="F1" s="243"/>
      <c r="G1" s="242"/>
    </row>
    <row r="2" spans="1:7" ht="27" customHeight="1">
      <c r="A2" s="244" t="s">
        <v>191</v>
      </c>
      <c r="B2" s="245">
        <f>Summary!N22</f>
        <v>0</v>
      </c>
      <c r="C2" s="246" t="s">
        <v>192</v>
      </c>
      <c r="D2" s="247" t="e">
        <v>#REF!</v>
      </c>
      <c r="E2" s="248"/>
      <c r="F2" s="249"/>
      <c r="G2" s="250"/>
    </row>
    <row r="3" spans="1:8" ht="19.5" customHeight="1">
      <c r="A3" s="251" t="s">
        <v>119</v>
      </c>
      <c r="B3" s="251"/>
      <c r="C3" s="251" t="s">
        <v>120</v>
      </c>
      <c r="D3" s="251" t="s">
        <v>121</v>
      </c>
      <c r="E3" s="251" t="s">
        <v>193</v>
      </c>
      <c r="F3" s="252" t="s">
        <v>122</v>
      </c>
      <c r="G3" s="251" t="s">
        <v>123</v>
      </c>
      <c r="H3" s="195"/>
    </row>
    <row r="4" spans="1:7" ht="38.25">
      <c r="A4" s="253" t="s">
        <v>124</v>
      </c>
      <c r="B4" s="254">
        <f>Summary!AN12</f>
        <v>0</v>
      </c>
      <c r="C4" s="255" t="s">
        <v>194</v>
      </c>
      <c r="D4" s="256"/>
      <c r="E4" s="256"/>
      <c r="F4" s="257"/>
      <c r="G4" s="256"/>
    </row>
    <row r="5" spans="1:7" ht="12.75">
      <c r="A5" s="258">
        <v>1</v>
      </c>
      <c r="B5" s="198"/>
      <c r="C5" s="199"/>
      <c r="D5" s="200"/>
      <c r="E5" s="201"/>
      <c r="F5" s="202"/>
      <c r="G5" s="203" t="s">
        <v>0</v>
      </c>
    </row>
    <row r="6" spans="1:7" ht="45.75" customHeight="1">
      <c r="A6" s="258">
        <v>2</v>
      </c>
      <c r="B6" s="198"/>
      <c r="C6" s="204"/>
      <c r="D6" s="205"/>
      <c r="E6" s="201"/>
      <c r="F6" s="201" t="s">
        <v>0</v>
      </c>
      <c r="G6" s="203" t="s">
        <v>0</v>
      </c>
    </row>
    <row r="7" spans="1:7" ht="12.75">
      <c r="A7" s="258">
        <v>3</v>
      </c>
      <c r="B7" s="198"/>
      <c r="C7" s="204" t="s">
        <v>0</v>
      </c>
      <c r="D7" s="205" t="s">
        <v>0</v>
      </c>
      <c r="E7" s="201" t="s">
        <v>0</v>
      </c>
      <c r="F7" s="201" t="s">
        <v>0</v>
      </c>
      <c r="G7" s="203" t="s">
        <v>0</v>
      </c>
    </row>
    <row r="8" spans="1:7" ht="12.75">
      <c r="A8" s="259"/>
      <c r="B8" s="207"/>
      <c r="C8" s="208" t="s">
        <v>0</v>
      </c>
      <c r="D8" s="209" t="s">
        <v>0</v>
      </c>
      <c r="E8" s="210" t="s">
        <v>0</v>
      </c>
      <c r="F8" s="210" t="s">
        <v>0</v>
      </c>
      <c r="G8" s="211" t="s">
        <v>0</v>
      </c>
    </row>
    <row r="9" spans="1:7" ht="26.25" customHeight="1">
      <c r="A9" s="260" t="s">
        <v>125</v>
      </c>
      <c r="B9" s="196">
        <f>Summary!AN13</f>
        <v>0</v>
      </c>
      <c r="C9" s="255" t="s">
        <v>194</v>
      </c>
      <c r="D9" s="265"/>
      <c r="E9" s="266"/>
      <c r="F9" s="266"/>
      <c r="G9" s="265"/>
    </row>
    <row r="10" spans="1:7" ht="12.75">
      <c r="A10" s="258">
        <v>1</v>
      </c>
      <c r="B10" s="212"/>
      <c r="C10" s="213"/>
      <c r="D10" s="205" t="s">
        <v>0</v>
      </c>
      <c r="E10" s="201" t="s">
        <v>0</v>
      </c>
      <c r="F10" s="202"/>
      <c r="G10" s="203" t="s">
        <v>0</v>
      </c>
    </row>
    <row r="11" spans="1:7" ht="12.75">
      <c r="A11" s="258">
        <v>2</v>
      </c>
      <c r="B11" s="212"/>
      <c r="C11" s="214"/>
      <c r="D11" s="205" t="s">
        <v>0</v>
      </c>
      <c r="E11" s="201" t="s">
        <v>0</v>
      </c>
      <c r="F11" s="201" t="s">
        <v>0</v>
      </c>
      <c r="G11" s="203" t="s">
        <v>0</v>
      </c>
    </row>
    <row r="12" spans="1:7" ht="12.75">
      <c r="A12" s="258">
        <v>3</v>
      </c>
      <c r="B12" s="212"/>
      <c r="C12" s="214"/>
      <c r="D12" s="205" t="s">
        <v>0</v>
      </c>
      <c r="E12" s="201" t="s">
        <v>0</v>
      </c>
      <c r="F12" s="202"/>
      <c r="G12" s="203" t="s">
        <v>0</v>
      </c>
    </row>
    <row r="13" spans="1:7" ht="12.75">
      <c r="A13" s="258"/>
      <c r="B13" s="198"/>
      <c r="C13" s="215"/>
      <c r="D13" s="197"/>
      <c r="E13" s="202"/>
      <c r="F13" s="202"/>
      <c r="G13" s="216"/>
    </row>
    <row r="14" spans="1:7" ht="27" customHeight="1">
      <c r="A14" s="260" t="s">
        <v>126</v>
      </c>
      <c r="B14" s="196">
        <f>+Summary!AN14</f>
        <v>0</v>
      </c>
      <c r="C14" s="255" t="s">
        <v>194</v>
      </c>
      <c r="D14" s="265"/>
      <c r="E14" s="266"/>
      <c r="F14" s="266"/>
      <c r="G14" s="265"/>
    </row>
    <row r="15" spans="1:7" ht="12.75">
      <c r="A15" s="258">
        <v>1</v>
      </c>
      <c r="B15" s="212"/>
      <c r="C15" s="217"/>
      <c r="D15" s="205" t="s">
        <v>0</v>
      </c>
      <c r="E15" s="201" t="s">
        <v>0</v>
      </c>
      <c r="F15" s="201" t="s">
        <v>0</v>
      </c>
      <c r="G15" s="203" t="s">
        <v>0</v>
      </c>
    </row>
    <row r="16" spans="1:7" ht="12.75">
      <c r="A16" s="258">
        <v>2</v>
      </c>
      <c r="B16" s="198"/>
      <c r="C16" s="218"/>
      <c r="D16" s="205" t="s">
        <v>0</v>
      </c>
      <c r="E16" s="201" t="s">
        <v>0</v>
      </c>
      <c r="F16" s="202"/>
      <c r="G16" s="203" t="s">
        <v>0</v>
      </c>
    </row>
    <row r="17" spans="1:7" ht="12.75">
      <c r="A17" s="258">
        <v>3</v>
      </c>
      <c r="B17" s="198"/>
      <c r="C17" s="218"/>
      <c r="D17" s="205" t="s">
        <v>0</v>
      </c>
      <c r="E17" s="201" t="s">
        <v>0</v>
      </c>
      <c r="F17" s="202"/>
      <c r="G17" s="203" t="s">
        <v>0</v>
      </c>
    </row>
    <row r="18" spans="1:7" ht="12.75">
      <c r="A18" s="259"/>
      <c r="B18" s="207"/>
      <c r="C18" s="215"/>
      <c r="D18" s="206"/>
      <c r="E18" s="202"/>
      <c r="F18" s="219"/>
      <c r="G18" s="206"/>
    </row>
    <row r="19" spans="1:7" ht="25.5">
      <c r="A19" s="260" t="s">
        <v>127</v>
      </c>
      <c r="B19" s="196">
        <f>Summary!AN15</f>
        <v>0</v>
      </c>
      <c r="C19" s="255" t="s">
        <v>194</v>
      </c>
      <c r="D19" s="265"/>
      <c r="E19" s="266"/>
      <c r="F19" s="266"/>
      <c r="G19" s="265"/>
    </row>
    <row r="20" spans="1:7" ht="12.75">
      <c r="A20" s="258">
        <v>1</v>
      </c>
      <c r="B20" s="198"/>
      <c r="C20" s="220"/>
      <c r="D20" s="205" t="s">
        <v>0</v>
      </c>
      <c r="E20" s="201" t="s">
        <v>0</v>
      </c>
      <c r="F20" s="201" t="s">
        <v>0</v>
      </c>
      <c r="G20" s="203" t="s">
        <v>0</v>
      </c>
    </row>
    <row r="21" spans="1:7" ht="12.75">
      <c r="A21" s="258">
        <v>2</v>
      </c>
      <c r="B21" s="212"/>
      <c r="C21" s="221"/>
      <c r="D21" s="205" t="s">
        <v>0</v>
      </c>
      <c r="E21" s="201" t="s">
        <v>0</v>
      </c>
      <c r="F21" s="201" t="s">
        <v>0</v>
      </c>
      <c r="G21" s="203" t="s">
        <v>0</v>
      </c>
    </row>
    <row r="22" spans="1:7" ht="12.75">
      <c r="A22" s="258">
        <v>3</v>
      </c>
      <c r="B22" s="198"/>
      <c r="C22" s="218"/>
      <c r="D22" s="205" t="s">
        <v>0</v>
      </c>
      <c r="E22" s="201" t="s">
        <v>0</v>
      </c>
      <c r="F22" s="202"/>
      <c r="G22" s="203" t="s">
        <v>0</v>
      </c>
    </row>
    <row r="23" spans="1:7" ht="12.75">
      <c r="A23" s="259"/>
      <c r="B23" s="207"/>
      <c r="C23" s="215"/>
      <c r="D23" s="206"/>
      <c r="E23" s="219"/>
      <c r="F23" s="219"/>
      <c r="G23" s="206"/>
    </row>
    <row r="24" spans="1:7" ht="28.5" customHeight="1">
      <c r="A24" s="260" t="s">
        <v>128</v>
      </c>
      <c r="B24" s="196">
        <f>Summary!AN16</f>
        <v>0</v>
      </c>
      <c r="C24" s="255" t="s">
        <v>194</v>
      </c>
      <c r="D24" s="265"/>
      <c r="E24" s="266"/>
      <c r="F24" s="266"/>
      <c r="G24" s="267" t="s">
        <v>0</v>
      </c>
    </row>
    <row r="25" spans="1:7" ht="12.75">
      <c r="A25" s="258">
        <v>1</v>
      </c>
      <c r="B25" s="222"/>
      <c r="C25" s="223"/>
      <c r="D25" s="205"/>
      <c r="E25" s="201"/>
      <c r="F25" s="201"/>
      <c r="G25" s="203"/>
    </row>
    <row r="26" spans="1:7" ht="12.75">
      <c r="A26" s="258">
        <v>2</v>
      </c>
      <c r="B26" s="224"/>
      <c r="C26" s="225"/>
      <c r="D26" s="205" t="s">
        <v>0</v>
      </c>
      <c r="E26" s="201" t="s">
        <v>0</v>
      </c>
      <c r="F26" s="201" t="s">
        <v>0</v>
      </c>
      <c r="G26" s="203" t="s">
        <v>0</v>
      </c>
    </row>
    <row r="27" spans="1:7" ht="12.75">
      <c r="A27" s="258">
        <v>3</v>
      </c>
      <c r="B27" s="224"/>
      <c r="C27" s="218"/>
      <c r="D27" s="205" t="s">
        <v>0</v>
      </c>
      <c r="E27" s="201" t="s">
        <v>0</v>
      </c>
      <c r="F27" s="202"/>
      <c r="G27" s="203" t="s">
        <v>0</v>
      </c>
    </row>
    <row r="28" spans="1:7" ht="12.75">
      <c r="A28" s="261"/>
      <c r="B28" s="227"/>
      <c r="C28" s="228"/>
      <c r="D28" s="229" t="s">
        <v>0</v>
      </c>
      <c r="E28" s="230"/>
      <c r="F28" s="230"/>
      <c r="G28" s="226"/>
    </row>
    <row r="29" spans="1:7" ht="12.75">
      <c r="A29" s="262"/>
      <c r="B29" s="227"/>
      <c r="C29" s="228"/>
      <c r="D29" s="231"/>
      <c r="E29" s="232"/>
      <c r="F29" s="232"/>
      <c r="G29" s="233"/>
    </row>
    <row r="30" spans="1:7" ht="24" customHeight="1">
      <c r="A30" s="260" t="s">
        <v>177</v>
      </c>
      <c r="B30" s="196" t="e">
        <f>Summary!#REF!</f>
        <v>#REF!</v>
      </c>
      <c r="C30" s="255" t="s">
        <v>194</v>
      </c>
      <c r="D30" s="265"/>
      <c r="E30" s="266"/>
      <c r="F30" s="266"/>
      <c r="G30" s="267" t="s">
        <v>0</v>
      </c>
    </row>
    <row r="31" spans="1:7" ht="12.75">
      <c r="A31" s="258">
        <v>1</v>
      </c>
      <c r="B31" s="222"/>
      <c r="C31" s="223"/>
      <c r="D31" s="205"/>
      <c r="E31" s="201"/>
      <c r="F31" s="201"/>
      <c r="G31" s="203"/>
    </row>
    <row r="32" spans="1:7" ht="12.75">
      <c r="A32" s="258">
        <v>2</v>
      </c>
      <c r="B32" s="224"/>
      <c r="C32" s="225"/>
      <c r="D32" s="205" t="s">
        <v>0</v>
      </c>
      <c r="E32" s="201" t="s">
        <v>0</v>
      </c>
      <c r="F32" s="201" t="s">
        <v>0</v>
      </c>
      <c r="G32" s="203" t="s">
        <v>0</v>
      </c>
    </row>
    <row r="33" spans="1:7" ht="12.75">
      <c r="A33" s="258">
        <v>3</v>
      </c>
      <c r="B33" s="224"/>
      <c r="C33" s="218"/>
      <c r="D33" s="205" t="s">
        <v>0</v>
      </c>
      <c r="E33" s="201" t="s">
        <v>0</v>
      </c>
      <c r="F33" s="202"/>
      <c r="G33" s="203" t="s">
        <v>0</v>
      </c>
    </row>
    <row r="34" spans="1:7" ht="12.75">
      <c r="A34" s="261"/>
      <c r="B34" s="227"/>
      <c r="C34" s="228"/>
      <c r="D34" s="229" t="s">
        <v>0</v>
      </c>
      <c r="E34" s="230"/>
      <c r="F34" s="230"/>
      <c r="G34" s="226"/>
    </row>
    <row r="35" spans="1:7" s="238" customFormat="1" ht="12.75">
      <c r="A35" s="263" t="s">
        <v>195</v>
      </c>
      <c r="B35" s="234"/>
      <c r="C35" s="235" t="e">
        <v>#REF!</v>
      </c>
      <c r="D35" s="264" t="s">
        <v>129</v>
      </c>
      <c r="E35" s="236" t="s">
        <v>0</v>
      </c>
      <c r="F35" s="236"/>
      <c r="G35" s="237"/>
    </row>
    <row r="36" ht="12.75">
      <c r="E36" s="240"/>
    </row>
    <row r="37" ht="12.75">
      <c r="E37" s="240"/>
    </row>
    <row r="38" ht="12.75">
      <c r="E38" s="240"/>
    </row>
    <row r="39" ht="12.75">
      <c r="E39" s="240"/>
    </row>
    <row r="40" ht="12.75">
      <c r="E40" s="240"/>
    </row>
    <row r="41" ht="12.75">
      <c r="E41" s="240"/>
    </row>
    <row r="42" ht="12.75">
      <c r="E42" s="240"/>
    </row>
  </sheetData>
  <sheetProtection/>
  <conditionalFormatting sqref="B4 B9 B14 B19 B24 B2 B30">
    <cfRule type="cellIs" priority="1" dxfId="2" operator="lessThan" stopIfTrue="1">
      <formula>3</formula>
    </cfRule>
    <cfRule type="cellIs" priority="2" dxfId="1" operator="between" stopIfTrue="1">
      <formula>2</formula>
      <formula>4</formula>
    </cfRule>
    <cfRule type="cellIs" priority="3" dxfId="0" operator="greaterThanOrEqual" stopIfTrue="1">
      <formula>4</formula>
    </cfRule>
  </conditionalFormatting>
  <printOptions horizontalCentered="1"/>
  <pageMargins left="0.25" right="0.25" top="0.92" bottom="0.85" header="0.33" footer="0.5"/>
  <pageSetup horizontalDpi="600" verticalDpi="600" orientation="landscape" scale="95" r:id="rId5"/>
  <headerFooter alignWithMargins="0">
    <oddHeader>&amp;L&amp;G&amp;R&amp;"Arial,Bold"&amp;12Building Efficiency Supplier Assessment Survey (SAS)</oddHeader>
    <oddFooter>&amp;L&amp;8Form# 13-18.601.BEHQ
&amp;A&amp;C&amp;8Page &amp;P of &amp;N
 © 2007 Johnson Controls, Inc.   All rights reserved. &amp;R&amp;8Effective Date: 30-08-2007</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codeName="Sheet7">
    <tabColor indexed="44"/>
    <pageSetUpPr fitToPage="1"/>
  </sheetPr>
  <dimension ref="A1:AP70"/>
  <sheetViews>
    <sheetView showGridLines="0" zoomScale="64" zoomScaleNormal="64" zoomScalePageLayoutView="0" workbookViewId="0" topLeftCell="A1">
      <pane ySplit="1" topLeftCell="A2" activePane="bottomLeft" state="frozen"/>
      <selection pane="topLeft" activeCell="A1" sqref="A1:O2"/>
      <selection pane="bottomLeft" activeCell="A1" sqref="A1"/>
    </sheetView>
  </sheetViews>
  <sheetFormatPr defaultColWidth="9.140625" defaultRowHeight="12.75"/>
  <cols>
    <col min="1" max="1" width="7.00390625" style="20" customWidth="1"/>
    <col min="2" max="2" width="3.28125" style="20" customWidth="1"/>
    <col min="3" max="3" width="5.00390625" style="20" customWidth="1"/>
    <col min="4" max="4" width="10.57421875" style="20" customWidth="1"/>
    <col min="5" max="5" width="13.57421875" style="20" customWidth="1"/>
    <col min="6" max="27" width="6.28125" style="20" customWidth="1"/>
    <col min="28" max="28" width="9.140625" style="20" customWidth="1"/>
    <col min="29" max="36" width="6.28125" style="20" customWidth="1"/>
    <col min="37" max="37" width="9.57421875" style="20" customWidth="1"/>
    <col min="38" max="38" width="9.140625" style="20" customWidth="1"/>
    <col min="39" max="39" width="9.57421875" style="20" customWidth="1"/>
    <col min="40" max="16384" width="9.140625" style="20" customWidth="1"/>
  </cols>
  <sheetData>
    <row r="1" spans="1:40" s="268" customFormat="1" ht="51" customHeight="1">
      <c r="A1" s="610"/>
      <c r="B1" s="611"/>
      <c r="C1" s="611"/>
      <c r="D1" s="611"/>
      <c r="E1" s="611"/>
      <c r="F1" s="611"/>
      <c r="G1" s="611"/>
      <c r="H1" s="611"/>
      <c r="I1" s="611"/>
      <c r="J1" s="611"/>
      <c r="K1" s="612"/>
      <c r="L1" s="611"/>
      <c r="M1" s="611"/>
      <c r="N1" s="611"/>
      <c r="O1" s="611"/>
      <c r="P1" s="613" t="s">
        <v>394</v>
      </c>
      <c r="Q1" s="611"/>
      <c r="R1" s="611"/>
      <c r="S1" s="611"/>
      <c r="T1" s="611"/>
      <c r="U1" s="611"/>
      <c r="V1" s="611"/>
      <c r="W1" s="611"/>
      <c r="X1" s="611"/>
      <c r="Y1" s="611"/>
      <c r="Z1" s="611"/>
      <c r="AA1" s="611"/>
      <c r="AB1" s="611"/>
      <c r="AC1" s="611"/>
      <c r="AD1" s="611"/>
      <c r="AE1" s="611"/>
      <c r="AF1" s="611"/>
      <c r="AG1" s="611"/>
      <c r="AH1" s="611"/>
      <c r="AI1" s="611"/>
      <c r="AJ1" s="611"/>
      <c r="AK1" s="611"/>
      <c r="AL1" s="611"/>
      <c r="AM1" s="611"/>
      <c r="AN1" s="614"/>
    </row>
    <row r="2" spans="1:40" s="145" customFormat="1" ht="15.75" thickBot="1">
      <c r="A2" s="127"/>
      <c r="B2" s="44"/>
      <c r="C2" s="44"/>
      <c r="D2" s="44"/>
      <c r="E2" s="44"/>
      <c r="F2" s="44"/>
      <c r="G2" s="44"/>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128"/>
    </row>
    <row r="3" spans="1:40" s="145" customFormat="1" ht="15.75">
      <c r="A3" s="844" t="s">
        <v>358</v>
      </c>
      <c r="B3" s="845"/>
      <c r="C3" s="845"/>
      <c r="D3" s="845"/>
      <c r="E3" s="846"/>
      <c r="F3" s="615">
        <v>1</v>
      </c>
      <c r="G3" s="615">
        <v>2</v>
      </c>
      <c r="H3" s="615">
        <v>3</v>
      </c>
      <c r="I3" s="615">
        <v>4</v>
      </c>
      <c r="J3" s="615">
        <v>5</v>
      </c>
      <c r="K3" s="615">
        <v>6</v>
      </c>
      <c r="L3" s="615">
        <v>7</v>
      </c>
      <c r="M3" s="615">
        <v>8</v>
      </c>
      <c r="N3" s="615">
        <v>9</v>
      </c>
      <c r="O3" s="615">
        <v>10</v>
      </c>
      <c r="P3" s="615">
        <v>11</v>
      </c>
      <c r="Q3" s="615">
        <v>12</v>
      </c>
      <c r="R3" s="615">
        <v>13</v>
      </c>
      <c r="S3" s="615">
        <v>14</v>
      </c>
      <c r="T3" s="615">
        <v>15</v>
      </c>
      <c r="U3" s="615">
        <v>16</v>
      </c>
      <c r="V3" s="615">
        <v>17</v>
      </c>
      <c r="W3" s="615">
        <v>18</v>
      </c>
      <c r="X3" s="615">
        <v>19</v>
      </c>
      <c r="Y3" s="615">
        <v>20</v>
      </c>
      <c r="Z3" s="615">
        <v>21</v>
      </c>
      <c r="AA3" s="615">
        <v>22</v>
      </c>
      <c r="AB3" s="615">
        <v>23</v>
      </c>
      <c r="AC3" s="615">
        <v>24</v>
      </c>
      <c r="AD3" s="615">
        <v>25</v>
      </c>
      <c r="AE3" s="615">
        <v>26</v>
      </c>
      <c r="AF3" s="615">
        <v>27</v>
      </c>
      <c r="AG3" s="615">
        <v>28</v>
      </c>
      <c r="AH3" s="615">
        <v>29</v>
      </c>
      <c r="AI3" s="615">
        <v>30</v>
      </c>
      <c r="AJ3" s="615">
        <v>31</v>
      </c>
      <c r="AK3" s="616" t="s">
        <v>136</v>
      </c>
      <c r="AL3" s="616" t="s">
        <v>137</v>
      </c>
      <c r="AM3" s="616" t="s">
        <v>138</v>
      </c>
      <c r="AN3" s="617" t="s">
        <v>169</v>
      </c>
    </row>
    <row r="4" spans="1:40" s="145" customFormat="1" ht="15">
      <c r="A4" s="129" t="s">
        <v>179</v>
      </c>
      <c r="B4" s="59" t="s">
        <v>124</v>
      </c>
      <c r="C4" s="59"/>
      <c r="D4" s="59"/>
      <c r="E4" s="59"/>
      <c r="F4" s="60">
        <f>'A.Quality'!$C$9</f>
        <v>0</v>
      </c>
      <c r="G4" s="60">
        <f>'A.Quality'!$C$11</f>
        <v>0</v>
      </c>
      <c r="H4" s="60">
        <f>'A.Quality'!$C$13</f>
        <v>0</v>
      </c>
      <c r="I4" s="60">
        <f>'A.Quality'!$C$15</f>
        <v>0</v>
      </c>
      <c r="J4" s="60">
        <f>'A.Quality'!$C$17</f>
        <v>0</v>
      </c>
      <c r="K4" s="60">
        <f>'A.Quality'!$C$19</f>
        <v>0</v>
      </c>
      <c r="L4" s="60">
        <f>'A.Quality'!$C$21</f>
        <v>0</v>
      </c>
      <c r="M4" s="60">
        <f>'A.Quality'!$C$23</f>
        <v>0</v>
      </c>
      <c r="N4" s="60">
        <f>'A.Quality'!$C$30</f>
        <v>0</v>
      </c>
      <c r="O4" s="60">
        <f>'A.Quality'!$C$32</f>
        <v>0</v>
      </c>
      <c r="P4" s="60">
        <f>'A.Quality'!$C$39</f>
        <v>0</v>
      </c>
      <c r="Q4" s="60">
        <f>'A.Quality'!$C$41</f>
        <v>0</v>
      </c>
      <c r="R4" s="60">
        <f>'A.Quality'!$C$43</f>
        <v>0</v>
      </c>
      <c r="S4" s="60">
        <f>'A.Quality'!$C$45</f>
        <v>0</v>
      </c>
      <c r="T4" s="60">
        <f>'A.Quality'!$C$47</f>
        <v>0</v>
      </c>
      <c r="U4" s="60">
        <f>'A.Quality'!$C$49</f>
        <v>0</v>
      </c>
      <c r="V4" s="60">
        <f>'A.Quality'!$C$51</f>
        <v>0</v>
      </c>
      <c r="W4" s="60">
        <f>'A.Quality'!$C$53</f>
        <v>0</v>
      </c>
      <c r="X4" s="60">
        <f>'A.Quality'!$C$55</f>
        <v>0</v>
      </c>
      <c r="Y4" s="60">
        <f>'A.Quality'!$C$57</f>
        <v>0</v>
      </c>
      <c r="Z4" s="60">
        <f>'A.Quality'!$C$59</f>
        <v>0</v>
      </c>
      <c r="AA4" s="60">
        <f>'A.Quality'!$C$61</f>
        <v>0</v>
      </c>
      <c r="AB4" s="60">
        <f>'A.Quality'!$C$68</f>
        <v>0</v>
      </c>
      <c r="AC4" s="60">
        <f>'A.Quality'!$C$70</f>
        <v>0</v>
      </c>
      <c r="AD4" s="60">
        <f>'A.Quality'!$C$72</f>
        <v>0</v>
      </c>
      <c r="AE4" s="60">
        <f>'A.Quality'!$C$74</f>
        <v>0</v>
      </c>
      <c r="AF4" s="60">
        <f>'A.Quality'!$C$76</f>
        <v>0</v>
      </c>
      <c r="AG4" s="60">
        <f>'A.Quality'!$C$78</f>
        <v>0</v>
      </c>
      <c r="AH4" s="60">
        <f>'A.Quality'!$C$85</f>
        <v>0</v>
      </c>
      <c r="AI4" s="60">
        <f>'A.Quality'!$C$92</f>
        <v>0</v>
      </c>
      <c r="AJ4" s="61"/>
      <c r="AK4" s="62">
        <f aca="true" t="shared" si="0" ref="AK4:AK9">COUNT(F4:AJ4)*5</f>
        <v>150</v>
      </c>
      <c r="AL4" s="60">
        <f aca="true" t="shared" si="1" ref="AL4:AL9">SUM(F4:AJ4)</f>
        <v>0</v>
      </c>
      <c r="AM4" s="63">
        <f aca="true" t="shared" si="2" ref="AM4:AM9">IF(SUM(F4:AJ4)=0,0,AL4/AK4)</f>
        <v>0</v>
      </c>
      <c r="AN4" s="130">
        <f>IF(AL4=0,0,AVERAGE(F4:AJ4))</f>
        <v>0</v>
      </c>
    </row>
    <row r="5" spans="1:40" s="145" customFormat="1" ht="15">
      <c r="A5" s="129" t="s">
        <v>180</v>
      </c>
      <c r="B5" s="59" t="s">
        <v>125</v>
      </c>
      <c r="C5" s="59"/>
      <c r="D5" s="59"/>
      <c r="E5" s="59"/>
      <c r="F5" s="60">
        <f>'B.Commercial'!$C$9</f>
        <v>0</v>
      </c>
      <c r="G5" s="60">
        <f>'B.Commercial'!$C$11</f>
        <v>0</v>
      </c>
      <c r="H5" s="60">
        <f>'B.Commercial'!$C$13</f>
        <v>0</v>
      </c>
      <c r="I5" s="60">
        <f>'B.Commercial'!$C$15</f>
        <v>0</v>
      </c>
      <c r="J5" s="60">
        <f>'B.Commercial'!$C$17</f>
        <v>0</v>
      </c>
      <c r="K5" s="60">
        <f>'B.Commercial'!$C$24</f>
        <v>0</v>
      </c>
      <c r="L5" s="60">
        <f>'B.Commercial'!$C$27</f>
        <v>0</v>
      </c>
      <c r="M5" s="60">
        <f>'B.Commercial'!$C$29</f>
        <v>0</v>
      </c>
      <c r="N5" s="60">
        <f>'B.Commercial'!$C$31</f>
        <v>0</v>
      </c>
      <c r="O5" s="60">
        <f>'B.Commercial'!$C$38</f>
        <v>0</v>
      </c>
      <c r="P5" s="61"/>
      <c r="Q5" s="61"/>
      <c r="R5" s="61"/>
      <c r="S5" s="61"/>
      <c r="T5" s="61"/>
      <c r="U5" s="61"/>
      <c r="V5" s="61"/>
      <c r="W5" s="61"/>
      <c r="X5" s="61"/>
      <c r="Y5" s="61"/>
      <c r="Z5" s="61"/>
      <c r="AA5" s="61"/>
      <c r="AB5" s="61"/>
      <c r="AC5" s="61"/>
      <c r="AD5" s="61"/>
      <c r="AE5" s="61"/>
      <c r="AF5" s="61"/>
      <c r="AG5" s="61"/>
      <c r="AH5" s="61"/>
      <c r="AI5" s="61"/>
      <c r="AJ5" s="61"/>
      <c r="AK5" s="62">
        <f t="shared" si="0"/>
        <v>50</v>
      </c>
      <c r="AL5" s="60">
        <f t="shared" si="1"/>
        <v>0</v>
      </c>
      <c r="AM5" s="63">
        <f t="shared" si="2"/>
        <v>0</v>
      </c>
      <c r="AN5" s="130">
        <f>IF(AL5=0,0,AVERAGE(F5:O5))</f>
        <v>0</v>
      </c>
    </row>
    <row r="6" spans="1:40" s="145" customFormat="1" ht="15">
      <c r="A6" s="129" t="s">
        <v>181</v>
      </c>
      <c r="B6" s="59" t="s">
        <v>126</v>
      </c>
      <c r="C6" s="59"/>
      <c r="D6" s="59"/>
      <c r="E6" s="59"/>
      <c r="F6" s="60">
        <f>'C.Material'!$C$9</f>
        <v>0</v>
      </c>
      <c r="G6" s="60">
        <f>'C.Material'!$C$11</f>
        <v>0</v>
      </c>
      <c r="H6" s="60">
        <f>'C.Material'!$C$13</f>
        <v>0</v>
      </c>
      <c r="I6" s="60">
        <f>'C.Material'!$C$20</f>
        <v>0</v>
      </c>
      <c r="J6" s="60">
        <f>'C.Material'!$C$22</f>
        <v>0</v>
      </c>
      <c r="K6" s="60">
        <f>'C.Material'!$C$30</f>
        <v>0</v>
      </c>
      <c r="L6" s="60">
        <f>'C.Material'!$C$32</f>
        <v>0</v>
      </c>
      <c r="M6" s="60">
        <f>'C.Material'!$C$34</f>
        <v>0</v>
      </c>
      <c r="N6" s="60">
        <f>'C.Material'!$C$36</f>
        <v>0</v>
      </c>
      <c r="O6" s="60">
        <f>'C.Material'!$C$38</f>
        <v>0</v>
      </c>
      <c r="P6" s="60">
        <f>'C.Material'!$C$40</f>
        <v>0</v>
      </c>
      <c r="Q6" s="60">
        <f>'C.Material'!$C$42</f>
        <v>0</v>
      </c>
      <c r="R6" s="60">
        <f>'C.Material'!$C$44</f>
        <v>0</v>
      </c>
      <c r="S6" s="60">
        <f>'C.Material'!$C$46</f>
        <v>0</v>
      </c>
      <c r="T6" s="61"/>
      <c r="U6" s="61"/>
      <c r="V6" s="61"/>
      <c r="W6" s="61"/>
      <c r="X6" s="61"/>
      <c r="Y6" s="61"/>
      <c r="Z6" s="61"/>
      <c r="AA6" s="61"/>
      <c r="AB6" s="61"/>
      <c r="AC6" s="61"/>
      <c r="AD6" s="61"/>
      <c r="AE6" s="61"/>
      <c r="AF6" s="61"/>
      <c r="AG6" s="61"/>
      <c r="AH6" s="61"/>
      <c r="AI6" s="61"/>
      <c r="AJ6" s="61"/>
      <c r="AK6" s="62">
        <f t="shared" si="0"/>
        <v>70</v>
      </c>
      <c r="AL6" s="60">
        <f t="shared" si="1"/>
        <v>0</v>
      </c>
      <c r="AM6" s="63">
        <f t="shared" si="2"/>
        <v>0</v>
      </c>
      <c r="AN6" s="130">
        <f>IF(AL6=0,0,AVERAGE(F6:V6))</f>
        <v>0</v>
      </c>
    </row>
    <row r="7" spans="1:40" s="145" customFormat="1" ht="15">
      <c r="A7" s="129" t="s">
        <v>178</v>
      </c>
      <c r="B7" s="59" t="s">
        <v>127</v>
      </c>
      <c r="C7" s="59"/>
      <c r="D7" s="59"/>
      <c r="E7" s="59"/>
      <c r="F7" s="60">
        <f>+'D.Engineering'!$C$9</f>
        <v>0</v>
      </c>
      <c r="G7" s="60">
        <f>+'D.Engineering'!$C$16</f>
        <v>0</v>
      </c>
      <c r="H7" s="60">
        <f>+'D.Engineering'!$C$18</f>
        <v>0</v>
      </c>
      <c r="I7" s="60">
        <f>+'D.Engineering'!$C$20</f>
        <v>0</v>
      </c>
      <c r="J7" s="60">
        <f>+'D.Engineering'!$C$27</f>
        <v>0</v>
      </c>
      <c r="K7" s="60">
        <f>+'D.Engineering'!$C$34</f>
        <v>0</v>
      </c>
      <c r="L7" s="61"/>
      <c r="M7" s="61"/>
      <c r="N7" s="61"/>
      <c r="O7" s="61"/>
      <c r="P7" s="61"/>
      <c r="Q7" s="61"/>
      <c r="R7" s="61"/>
      <c r="S7" s="61"/>
      <c r="T7" s="61"/>
      <c r="U7" s="61"/>
      <c r="V7" s="61"/>
      <c r="W7" s="61"/>
      <c r="X7" s="61"/>
      <c r="Y7" s="61"/>
      <c r="Z7" s="61"/>
      <c r="AA7" s="61"/>
      <c r="AB7" s="61"/>
      <c r="AC7" s="61"/>
      <c r="AD7" s="61"/>
      <c r="AE7" s="61"/>
      <c r="AF7" s="61"/>
      <c r="AG7" s="61"/>
      <c r="AH7" s="61"/>
      <c r="AI7" s="61"/>
      <c r="AJ7" s="61"/>
      <c r="AK7" s="62">
        <f t="shared" si="0"/>
        <v>30</v>
      </c>
      <c r="AL7" s="60">
        <f t="shared" si="1"/>
        <v>0</v>
      </c>
      <c r="AM7" s="63">
        <f t="shared" si="2"/>
        <v>0</v>
      </c>
      <c r="AN7" s="130">
        <f>IF(AL7=0,0,AVERAGE(F7:K7))</f>
        <v>0</v>
      </c>
    </row>
    <row r="8" spans="1:40" s="145" customFormat="1" ht="15">
      <c r="A8" s="129" t="s">
        <v>182</v>
      </c>
      <c r="B8" s="59" t="s">
        <v>128</v>
      </c>
      <c r="C8" s="59"/>
      <c r="D8" s="59"/>
      <c r="E8" s="59"/>
      <c r="F8" s="60">
        <f>'E.Leadership'!$C$9</f>
        <v>0</v>
      </c>
      <c r="G8" s="60">
        <f>'E.Leadership'!$C$11</f>
        <v>0</v>
      </c>
      <c r="H8" s="60">
        <f>'E.Leadership'!$C$13</f>
        <v>0</v>
      </c>
      <c r="I8" s="60">
        <f>'E.Leadership'!$C$15</f>
        <v>0</v>
      </c>
      <c r="J8" s="60">
        <f>'E.Leadership'!$C$17</f>
        <v>0</v>
      </c>
      <c r="K8" s="60">
        <f>'E.Leadership'!$C$19</f>
        <v>0</v>
      </c>
      <c r="L8" s="60">
        <f>'E.Leadership'!$C$26</f>
        <v>0</v>
      </c>
      <c r="M8" s="60">
        <f>'E.Leadership'!$C$33</f>
        <v>0</v>
      </c>
      <c r="N8" s="60">
        <f>'E.Leadership'!$C$40</f>
        <v>0</v>
      </c>
      <c r="O8" s="60">
        <f>'E.Leadership'!$C$47</f>
        <v>0</v>
      </c>
      <c r="P8" s="60">
        <f>'E.Leadership'!$C$54</f>
        <v>0</v>
      </c>
      <c r="Q8" s="60">
        <f>'E.Leadership'!$C$56</f>
        <v>0</v>
      </c>
      <c r="R8" s="60">
        <f>'E.Leadership'!$C$63</f>
        <v>0</v>
      </c>
      <c r="S8" s="60">
        <f>'E.Leadership'!$C$70</f>
        <v>0</v>
      </c>
      <c r="T8" s="60">
        <f>'E.Leadership'!$C$72</f>
        <v>0</v>
      </c>
      <c r="U8" s="60">
        <f>'E.Leadership'!$C$74</f>
        <v>0</v>
      </c>
      <c r="V8" s="60">
        <f>'E.Leadership'!$C$76</f>
        <v>0</v>
      </c>
      <c r="W8" s="61"/>
      <c r="X8" s="61"/>
      <c r="Y8" s="61"/>
      <c r="Z8" s="61"/>
      <c r="AA8" s="61"/>
      <c r="AB8" s="61"/>
      <c r="AC8" s="61"/>
      <c r="AD8" s="61"/>
      <c r="AE8" s="61"/>
      <c r="AF8" s="61"/>
      <c r="AG8" s="61"/>
      <c r="AH8" s="61"/>
      <c r="AI8" s="61"/>
      <c r="AJ8" s="61"/>
      <c r="AK8" s="62">
        <f>COUNT(F8:AJ8)*5</f>
        <v>85</v>
      </c>
      <c r="AL8" s="60">
        <f>SUM(F8:AJ8)</f>
        <v>0</v>
      </c>
      <c r="AM8" s="63">
        <f t="shared" si="2"/>
        <v>0</v>
      </c>
      <c r="AN8" s="130">
        <f>IF(AL8=0,0,AVERAGE(F8:AC8))</f>
        <v>0</v>
      </c>
    </row>
    <row r="9" spans="1:40" s="145" customFormat="1" ht="27.75" customHeight="1">
      <c r="A9" s="508" t="s">
        <v>319</v>
      </c>
      <c r="B9" s="830" t="s">
        <v>320</v>
      </c>
      <c r="C9" s="830"/>
      <c r="D9" s="830"/>
      <c r="E9" s="831"/>
      <c r="F9" s="60">
        <f>'F.Hazardous Substances'!C9</f>
        <v>0</v>
      </c>
      <c r="G9" s="60">
        <f>'F.Hazardous Substances'!C11</f>
        <v>0</v>
      </c>
      <c r="H9" s="60">
        <f>'F.Hazardous Substances'!C13</f>
        <v>0</v>
      </c>
      <c r="I9" s="60">
        <f>'F.Hazardous Substances'!C15</f>
        <v>0</v>
      </c>
      <c r="J9" s="60">
        <f>'F.Hazardous Substances'!C17</f>
        <v>0</v>
      </c>
      <c r="K9" s="60">
        <f>'F.Hazardous Substances'!C19</f>
        <v>0</v>
      </c>
      <c r="L9" s="60" t="str">
        <f>'F.Hazardous Substances'!C21</f>
        <v>N/A</v>
      </c>
      <c r="M9" s="60">
        <f>'F.Hazardous Substances'!C29</f>
        <v>0</v>
      </c>
      <c r="N9" s="60">
        <f>'F.Hazardous Substances'!C31</f>
        <v>0</v>
      </c>
      <c r="O9" s="60">
        <f>'F.Hazardous Substances'!C33</f>
        <v>0</v>
      </c>
      <c r="P9" s="60">
        <f>'F.Hazardous Substances'!C35</f>
        <v>0</v>
      </c>
      <c r="Q9" s="60">
        <f>'F.Hazardous Substances'!C37</f>
        <v>0</v>
      </c>
      <c r="R9" s="60">
        <f>'F.Hazardous Substances'!C39</f>
        <v>0</v>
      </c>
      <c r="S9" s="60">
        <f>'F.Hazardous Substances'!C41</f>
        <v>0</v>
      </c>
      <c r="T9" s="60">
        <f>'F.Hazardous Substances'!C43</f>
        <v>0</v>
      </c>
      <c r="U9" s="60">
        <f>'F.Hazardous Substances'!C45</f>
        <v>0</v>
      </c>
      <c r="V9" s="60">
        <f>'F.Hazardous Substances'!C47</f>
        <v>0</v>
      </c>
      <c r="W9" s="61"/>
      <c r="X9" s="61"/>
      <c r="Y9" s="61"/>
      <c r="Z9" s="61"/>
      <c r="AA9" s="61"/>
      <c r="AB9" s="61"/>
      <c r="AC9" s="61"/>
      <c r="AD9" s="61"/>
      <c r="AE9" s="61"/>
      <c r="AF9" s="61"/>
      <c r="AG9" s="61"/>
      <c r="AH9" s="61"/>
      <c r="AI9" s="61"/>
      <c r="AJ9" s="61"/>
      <c r="AK9" s="62">
        <f t="shared" si="0"/>
        <v>80</v>
      </c>
      <c r="AL9" s="60">
        <f t="shared" si="1"/>
        <v>0</v>
      </c>
      <c r="AM9" s="63">
        <f t="shared" si="2"/>
        <v>0</v>
      </c>
      <c r="AN9" s="130">
        <f>IF(AL9=0,0,AVERAGE(F9:AC9))</f>
        <v>0</v>
      </c>
    </row>
    <row r="10" spans="1:40" ht="13.5" thickBot="1">
      <c r="A10" s="510"/>
      <c r="B10" s="269"/>
      <c r="C10" s="269"/>
      <c r="D10" s="269"/>
      <c r="E10" s="269"/>
      <c r="V10" s="269"/>
      <c r="W10" s="269"/>
      <c r="X10" s="269"/>
      <c r="Y10" s="269"/>
      <c r="Z10" s="269"/>
      <c r="AA10" s="269"/>
      <c r="AB10" s="269"/>
      <c r="AC10" s="269"/>
      <c r="AD10" s="269"/>
      <c r="AE10" s="269"/>
      <c r="AF10" s="269"/>
      <c r="AG10" s="269"/>
      <c r="AH10" s="269"/>
      <c r="AI10" s="269"/>
      <c r="AJ10" s="269"/>
      <c r="AK10" s="269"/>
      <c r="AL10" s="269"/>
      <c r="AM10" s="269"/>
      <c r="AN10" s="414"/>
    </row>
    <row r="11" spans="1:40" s="177" customFormat="1" ht="15.75">
      <c r="A11" s="832" t="s">
        <v>399</v>
      </c>
      <c r="B11" s="833"/>
      <c r="C11" s="833"/>
      <c r="D11" s="833"/>
      <c r="E11" s="834"/>
      <c r="F11" s="615">
        <v>1</v>
      </c>
      <c r="G11" s="615">
        <v>2</v>
      </c>
      <c r="H11" s="615">
        <v>3</v>
      </c>
      <c r="I11" s="615">
        <v>4</v>
      </c>
      <c r="J11" s="615">
        <v>5</v>
      </c>
      <c r="K11" s="615">
        <v>6</v>
      </c>
      <c r="L11" s="615">
        <v>7</v>
      </c>
      <c r="M11" s="615">
        <v>8</v>
      </c>
      <c r="N11" s="615">
        <v>9</v>
      </c>
      <c r="O11" s="615">
        <v>10</v>
      </c>
      <c r="P11" s="615">
        <v>11</v>
      </c>
      <c r="Q11" s="615">
        <v>12</v>
      </c>
      <c r="R11" s="615">
        <v>13</v>
      </c>
      <c r="S11" s="615">
        <v>14</v>
      </c>
      <c r="T11" s="615">
        <v>15</v>
      </c>
      <c r="U11" s="615">
        <v>16</v>
      </c>
      <c r="V11" s="615">
        <v>17</v>
      </c>
      <c r="W11" s="615">
        <v>18</v>
      </c>
      <c r="X11" s="615">
        <v>19</v>
      </c>
      <c r="Y11" s="615">
        <v>20</v>
      </c>
      <c r="Z11" s="615">
        <v>21</v>
      </c>
      <c r="AA11" s="615">
        <v>22</v>
      </c>
      <c r="AB11" s="615">
        <v>23</v>
      </c>
      <c r="AC11" s="615">
        <v>24</v>
      </c>
      <c r="AD11" s="615">
        <v>25</v>
      </c>
      <c r="AE11" s="615">
        <v>26</v>
      </c>
      <c r="AF11" s="615">
        <v>27</v>
      </c>
      <c r="AG11" s="615">
        <v>28</v>
      </c>
      <c r="AH11" s="615">
        <v>29</v>
      </c>
      <c r="AI11" s="615">
        <v>30</v>
      </c>
      <c r="AJ11" s="615">
        <v>31</v>
      </c>
      <c r="AK11" s="616" t="s">
        <v>136</v>
      </c>
      <c r="AL11" s="616" t="s">
        <v>137</v>
      </c>
      <c r="AM11" s="616" t="s">
        <v>138</v>
      </c>
      <c r="AN11" s="617" t="s">
        <v>169</v>
      </c>
    </row>
    <row r="12" spans="1:40" ht="18" customHeight="1">
      <c r="A12" s="129" t="s">
        <v>179</v>
      </c>
      <c r="B12" s="59" t="s">
        <v>124</v>
      </c>
      <c r="C12" s="59"/>
      <c r="D12" s="549"/>
      <c r="E12" s="59"/>
      <c r="F12" s="60">
        <f>'A.Quality'!$F$9</f>
        <v>0</v>
      </c>
      <c r="G12" s="60">
        <f>'A.Quality'!$F$11</f>
        <v>0</v>
      </c>
      <c r="H12" s="60">
        <f>'A.Quality'!$F$13</f>
        <v>0</v>
      </c>
      <c r="I12" s="60">
        <f>'A.Quality'!$F$15</f>
        <v>0</v>
      </c>
      <c r="J12" s="60">
        <f>'A.Quality'!$F$17</f>
        <v>0</v>
      </c>
      <c r="K12" s="60">
        <f>'A.Quality'!$F$19</f>
        <v>0</v>
      </c>
      <c r="L12" s="60">
        <f>'A.Quality'!$F$21</f>
        <v>0</v>
      </c>
      <c r="M12" s="60">
        <f>'A.Quality'!$F$23</f>
        <v>0</v>
      </c>
      <c r="N12" s="60">
        <f>'A.Quality'!$F$30</f>
        <v>0</v>
      </c>
      <c r="O12" s="60">
        <f>'A.Quality'!$F$32</f>
        <v>0</v>
      </c>
      <c r="P12" s="60">
        <f>'A.Quality'!$F$39</f>
        <v>0</v>
      </c>
      <c r="Q12" s="60">
        <f>'A.Quality'!$F$41</f>
        <v>0</v>
      </c>
      <c r="R12" s="60">
        <f>'A.Quality'!$F$43</f>
        <v>0</v>
      </c>
      <c r="S12" s="60">
        <f>'A.Quality'!$F$45</f>
        <v>0</v>
      </c>
      <c r="T12" s="60">
        <f>'A.Quality'!$F$47</f>
        <v>0</v>
      </c>
      <c r="U12" s="60">
        <f>'A.Quality'!$F$49</f>
        <v>0</v>
      </c>
      <c r="V12" s="60">
        <f>'A.Quality'!$F$51</f>
        <v>0</v>
      </c>
      <c r="W12" s="60">
        <f>'A.Quality'!$F$53</f>
        <v>0</v>
      </c>
      <c r="X12" s="60">
        <f>'A.Quality'!$F$55</f>
        <v>0</v>
      </c>
      <c r="Y12" s="60">
        <f>'A.Quality'!$F$57</f>
        <v>0</v>
      </c>
      <c r="Z12" s="60">
        <f>'A.Quality'!$F$59</f>
        <v>0</v>
      </c>
      <c r="AA12" s="60">
        <f>'A.Quality'!$F$61</f>
        <v>0</v>
      </c>
      <c r="AB12" s="60">
        <f>'A.Quality'!$F$68</f>
        <v>0</v>
      </c>
      <c r="AC12" s="60">
        <f>'A.Quality'!$F$70</f>
        <v>0</v>
      </c>
      <c r="AD12" s="60">
        <f>'A.Quality'!$F$72</f>
        <v>0</v>
      </c>
      <c r="AE12" s="60">
        <f>'A.Quality'!$F$74</f>
        <v>0</v>
      </c>
      <c r="AF12" s="60">
        <f>'A.Quality'!$F$76</f>
        <v>0</v>
      </c>
      <c r="AG12" s="60">
        <f>'A.Quality'!$F$78</f>
        <v>0</v>
      </c>
      <c r="AH12" s="60">
        <f>'A.Quality'!$F$85</f>
        <v>0</v>
      </c>
      <c r="AI12" s="60">
        <f>'A.Quality'!$F$92</f>
        <v>0</v>
      </c>
      <c r="AJ12" s="61"/>
      <c r="AK12" s="62">
        <f aca="true" t="shared" si="3" ref="AK12:AK17">COUNT(F12:AJ12)*5</f>
        <v>150</v>
      </c>
      <c r="AL12" s="60">
        <f aca="true" t="shared" si="4" ref="AL12:AL17">SUM(F12:AJ12)</f>
        <v>0</v>
      </c>
      <c r="AM12" s="63">
        <f aca="true" t="shared" si="5" ref="AM12:AM17">IF(SUM(F12:AJ12)=0,0,AL12/AK12)</f>
        <v>0</v>
      </c>
      <c r="AN12" s="130">
        <f>IF(AL12=0,0,AVERAGE(F12:AJ12))</f>
        <v>0</v>
      </c>
    </row>
    <row r="13" spans="1:40" ht="18" customHeight="1">
      <c r="A13" s="129" t="s">
        <v>180</v>
      </c>
      <c r="B13" s="59" t="s">
        <v>125</v>
      </c>
      <c r="C13" s="59"/>
      <c r="D13" s="59"/>
      <c r="E13" s="59"/>
      <c r="F13" s="60">
        <f>'B.Commercial'!$F$9</f>
        <v>0</v>
      </c>
      <c r="G13" s="60">
        <f>'B.Commercial'!$F$11</f>
        <v>0</v>
      </c>
      <c r="H13" s="60">
        <f>'B.Commercial'!$F$13</f>
        <v>0</v>
      </c>
      <c r="I13" s="60">
        <f>'B.Commercial'!$F$15</f>
        <v>0</v>
      </c>
      <c r="J13" s="60">
        <f>'B.Commercial'!$F$17</f>
        <v>0</v>
      </c>
      <c r="K13" s="60">
        <f>'B.Commercial'!$F$24</f>
        <v>0</v>
      </c>
      <c r="L13" s="60">
        <f>'B.Commercial'!$F$27</f>
        <v>0</v>
      </c>
      <c r="M13" s="60">
        <f>'B.Commercial'!$F$29</f>
        <v>0</v>
      </c>
      <c r="N13" s="60">
        <f>'B.Commercial'!$F$31</f>
        <v>0</v>
      </c>
      <c r="O13" s="60">
        <f>'B.Commercial'!$F$38</f>
        <v>0</v>
      </c>
      <c r="P13" s="61"/>
      <c r="Q13" s="61"/>
      <c r="R13" s="61"/>
      <c r="S13" s="61"/>
      <c r="T13" s="61"/>
      <c r="U13" s="61"/>
      <c r="V13" s="61"/>
      <c r="W13" s="61"/>
      <c r="X13" s="61"/>
      <c r="Y13" s="61"/>
      <c r="Z13" s="61"/>
      <c r="AA13" s="61"/>
      <c r="AB13" s="61"/>
      <c r="AC13" s="61"/>
      <c r="AD13" s="61"/>
      <c r="AE13" s="61"/>
      <c r="AF13" s="61"/>
      <c r="AG13" s="61"/>
      <c r="AH13" s="61"/>
      <c r="AI13" s="61"/>
      <c r="AJ13" s="61"/>
      <c r="AK13" s="62">
        <f t="shared" si="3"/>
        <v>50</v>
      </c>
      <c r="AL13" s="60">
        <f t="shared" si="4"/>
        <v>0</v>
      </c>
      <c r="AM13" s="63">
        <f t="shared" si="5"/>
        <v>0</v>
      </c>
      <c r="AN13" s="130">
        <f>IF(AL13=0,0,AVERAGE(F13:O13))</f>
        <v>0</v>
      </c>
    </row>
    <row r="14" spans="1:40" ht="18" customHeight="1">
      <c r="A14" s="129" t="s">
        <v>181</v>
      </c>
      <c r="B14" s="59" t="s">
        <v>126</v>
      </c>
      <c r="C14" s="59"/>
      <c r="D14" s="59"/>
      <c r="E14" s="59"/>
      <c r="F14" s="60">
        <f>'C.Material'!$F$9</f>
        <v>0</v>
      </c>
      <c r="G14" s="60">
        <f>'C.Material'!$F$11</f>
        <v>0</v>
      </c>
      <c r="H14" s="60">
        <f>'C.Material'!$F$13</f>
        <v>0</v>
      </c>
      <c r="I14" s="60">
        <f>'C.Material'!$F$20</f>
        <v>0</v>
      </c>
      <c r="J14" s="60">
        <f>'C.Material'!$F$22</f>
        <v>0</v>
      </c>
      <c r="K14" s="60">
        <f>'C.Material'!$F$30</f>
        <v>0</v>
      </c>
      <c r="L14" s="60">
        <f>'C.Material'!$F$32</f>
        <v>0</v>
      </c>
      <c r="M14" s="60">
        <f>'C.Material'!$F$34</f>
        <v>0</v>
      </c>
      <c r="N14" s="60">
        <f>'C.Material'!$F$36</f>
        <v>0</v>
      </c>
      <c r="O14" s="60">
        <f>'C.Material'!$F$38</f>
        <v>0</v>
      </c>
      <c r="P14" s="60">
        <f>'C.Material'!$F$40</f>
        <v>0</v>
      </c>
      <c r="Q14" s="60">
        <f>'C.Material'!$F$42</f>
        <v>0</v>
      </c>
      <c r="R14" s="60">
        <f>'C.Material'!$F$44</f>
        <v>0</v>
      </c>
      <c r="S14" s="60">
        <f>'C.Material'!$F$46</f>
        <v>0</v>
      </c>
      <c r="T14" s="61"/>
      <c r="U14" s="61"/>
      <c r="V14" s="61"/>
      <c r="W14" s="61"/>
      <c r="X14" s="61"/>
      <c r="Y14" s="61"/>
      <c r="Z14" s="61"/>
      <c r="AA14" s="61"/>
      <c r="AB14" s="61"/>
      <c r="AC14" s="61"/>
      <c r="AD14" s="61"/>
      <c r="AE14" s="61"/>
      <c r="AF14" s="61"/>
      <c r="AG14" s="61"/>
      <c r="AH14" s="61"/>
      <c r="AI14" s="61"/>
      <c r="AJ14" s="61"/>
      <c r="AK14" s="62">
        <f t="shared" si="3"/>
        <v>70</v>
      </c>
      <c r="AL14" s="60">
        <f t="shared" si="4"/>
        <v>0</v>
      </c>
      <c r="AM14" s="63">
        <f t="shared" si="5"/>
        <v>0</v>
      </c>
      <c r="AN14" s="130">
        <f>IF(AL14=0,0,AVERAGE(F14:V14))</f>
        <v>0</v>
      </c>
    </row>
    <row r="15" spans="1:40" ht="18" customHeight="1">
      <c r="A15" s="129" t="s">
        <v>178</v>
      </c>
      <c r="B15" s="59" t="s">
        <v>127</v>
      </c>
      <c r="C15" s="59"/>
      <c r="D15" s="59"/>
      <c r="E15" s="59"/>
      <c r="F15" s="60">
        <f>+'D.Engineering'!$F$9</f>
        <v>0</v>
      </c>
      <c r="G15" s="60">
        <f>+'D.Engineering'!$F$16</f>
        <v>0</v>
      </c>
      <c r="H15" s="60">
        <f>+'D.Engineering'!$F$18</f>
        <v>0</v>
      </c>
      <c r="I15" s="60">
        <f>+'D.Engineering'!$F$20</f>
        <v>0</v>
      </c>
      <c r="J15" s="60">
        <f>+'D.Engineering'!$F$27</f>
        <v>0</v>
      </c>
      <c r="K15" s="60">
        <f>+'D.Engineering'!$F$34</f>
        <v>0</v>
      </c>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f t="shared" si="3"/>
        <v>30</v>
      </c>
      <c r="AL15" s="60">
        <f t="shared" si="4"/>
        <v>0</v>
      </c>
      <c r="AM15" s="63">
        <f t="shared" si="5"/>
        <v>0</v>
      </c>
      <c r="AN15" s="130">
        <f>IF(AL15=0,0,AVERAGE(F15:K15))</f>
        <v>0</v>
      </c>
    </row>
    <row r="16" spans="1:41" ht="18" customHeight="1">
      <c r="A16" s="129" t="s">
        <v>182</v>
      </c>
      <c r="B16" s="59" t="s">
        <v>128</v>
      </c>
      <c r="C16" s="59"/>
      <c r="D16" s="59"/>
      <c r="E16" s="59"/>
      <c r="F16" s="60">
        <f>'E.Leadership'!$F$9</f>
        <v>0</v>
      </c>
      <c r="G16" s="60">
        <f>'E.Leadership'!$F$11</f>
        <v>0</v>
      </c>
      <c r="H16" s="60">
        <f>'E.Leadership'!$F$13</f>
        <v>0</v>
      </c>
      <c r="I16" s="60">
        <f>'E.Leadership'!$F$15</f>
        <v>0</v>
      </c>
      <c r="J16" s="60">
        <f>'E.Leadership'!$F$17</f>
        <v>0</v>
      </c>
      <c r="K16" s="60">
        <f>'E.Leadership'!$F$19</f>
        <v>0</v>
      </c>
      <c r="L16" s="60">
        <f>'E.Leadership'!$F$26</f>
        <v>0</v>
      </c>
      <c r="M16" s="60">
        <f>'E.Leadership'!$F$33</f>
        <v>0</v>
      </c>
      <c r="N16" s="60">
        <f>'E.Leadership'!$F$40</f>
        <v>0</v>
      </c>
      <c r="O16" s="60">
        <f>'E.Leadership'!$F$47</f>
        <v>0</v>
      </c>
      <c r="P16" s="60">
        <f>'E.Leadership'!$F$54</f>
        <v>0</v>
      </c>
      <c r="Q16" s="60">
        <f>'E.Leadership'!$F$56</f>
        <v>0</v>
      </c>
      <c r="R16" s="60">
        <f>'E.Leadership'!$F$63</f>
        <v>0</v>
      </c>
      <c r="S16" s="60">
        <f>'E.Leadership'!$F$70</f>
        <v>0</v>
      </c>
      <c r="T16" s="60">
        <f>'E.Leadership'!$F$72</f>
        <v>0</v>
      </c>
      <c r="U16" s="60">
        <f>'E.Leadership'!$F$74</f>
        <v>0</v>
      </c>
      <c r="V16" s="60">
        <f>'E.Leadership'!$F$76</f>
        <v>0</v>
      </c>
      <c r="W16" s="61"/>
      <c r="X16" s="61"/>
      <c r="Y16" s="61"/>
      <c r="Z16" s="61"/>
      <c r="AA16" s="61"/>
      <c r="AB16" s="61"/>
      <c r="AC16" s="61"/>
      <c r="AD16" s="61"/>
      <c r="AE16" s="61"/>
      <c r="AF16" s="61"/>
      <c r="AG16" s="61"/>
      <c r="AH16" s="61"/>
      <c r="AI16" s="61"/>
      <c r="AJ16" s="61"/>
      <c r="AK16" s="62">
        <f>COUNT(F16:AJ16)*5</f>
        <v>85</v>
      </c>
      <c r="AL16" s="60">
        <f t="shared" si="4"/>
        <v>0</v>
      </c>
      <c r="AM16" s="63">
        <f t="shared" si="5"/>
        <v>0</v>
      </c>
      <c r="AN16" s="130">
        <f>IF(AL16=0,0,AVERAGE(F16:AC16))</f>
        <v>0</v>
      </c>
      <c r="AO16" s="269"/>
    </row>
    <row r="17" spans="1:41" ht="26.25" customHeight="1">
      <c r="A17" s="508" t="s">
        <v>319</v>
      </c>
      <c r="B17" s="830" t="s">
        <v>320</v>
      </c>
      <c r="C17" s="830"/>
      <c r="D17" s="830"/>
      <c r="E17" s="831"/>
      <c r="F17" s="60">
        <f>'F.Hazardous Substances'!F9</f>
        <v>0</v>
      </c>
      <c r="G17" s="60">
        <f>'F.Hazardous Substances'!F11</f>
        <v>0</v>
      </c>
      <c r="H17" s="60">
        <f>'F.Hazardous Substances'!F13</f>
        <v>0</v>
      </c>
      <c r="I17" s="60">
        <f>'F.Hazardous Substances'!F15</f>
        <v>0</v>
      </c>
      <c r="J17" s="60">
        <f>'F.Hazardous Substances'!F17</f>
        <v>0</v>
      </c>
      <c r="K17" s="60">
        <f>'F.Hazardous Substances'!F19</f>
        <v>0</v>
      </c>
      <c r="L17" s="60" t="str">
        <f>'F.Hazardous Substances'!F21</f>
        <v>N/A</v>
      </c>
      <c r="M17" s="60">
        <f>'F.Hazardous Substances'!F29</f>
        <v>0</v>
      </c>
      <c r="N17" s="60">
        <f>'F.Hazardous Substances'!F31</f>
        <v>0</v>
      </c>
      <c r="O17" s="60">
        <f>'F.Hazardous Substances'!F33</f>
        <v>0</v>
      </c>
      <c r="P17" s="60">
        <f>'F.Hazardous Substances'!F35</f>
        <v>0</v>
      </c>
      <c r="Q17" s="60">
        <f>'F.Hazardous Substances'!F37</f>
        <v>0</v>
      </c>
      <c r="R17" s="60">
        <f>'F.Hazardous Substances'!F39</f>
        <v>0</v>
      </c>
      <c r="S17" s="60">
        <f>'F.Hazardous Substances'!F41</f>
        <v>0</v>
      </c>
      <c r="T17" s="60">
        <f>'F.Hazardous Substances'!F43</f>
        <v>0</v>
      </c>
      <c r="U17" s="60">
        <f>'F.Hazardous Substances'!F45</f>
        <v>0</v>
      </c>
      <c r="V17" s="60">
        <f>'F.Hazardous Substances'!F47</f>
        <v>0</v>
      </c>
      <c r="W17" s="61"/>
      <c r="X17" s="61"/>
      <c r="Y17" s="61"/>
      <c r="Z17" s="61"/>
      <c r="AA17" s="61"/>
      <c r="AB17" s="61"/>
      <c r="AC17" s="61"/>
      <c r="AD17" s="61"/>
      <c r="AE17" s="61"/>
      <c r="AF17" s="61"/>
      <c r="AG17" s="61"/>
      <c r="AH17" s="61"/>
      <c r="AI17" s="61"/>
      <c r="AJ17" s="61"/>
      <c r="AK17" s="62">
        <f t="shared" si="3"/>
        <v>80</v>
      </c>
      <c r="AL17" s="60">
        <f t="shared" si="4"/>
        <v>0</v>
      </c>
      <c r="AM17" s="63">
        <f t="shared" si="5"/>
        <v>0</v>
      </c>
      <c r="AN17" s="130">
        <f>IF(AL17=0,0,AVERAGE(F17:AC17))</f>
        <v>0</v>
      </c>
      <c r="AO17" s="269"/>
    </row>
    <row r="18" spans="1:41" ht="25.5" customHeight="1">
      <c r="A18" s="511"/>
      <c r="B18" s="49"/>
      <c r="C18" s="49"/>
      <c r="D18" s="143" t="s">
        <v>133</v>
      </c>
      <c r="E18" s="409" t="s">
        <v>189</v>
      </c>
      <c r="F18" s="16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107" t="s">
        <v>287</v>
      </c>
      <c r="AN18" s="485" t="s">
        <v>389</v>
      </c>
      <c r="AO18" s="270"/>
    </row>
    <row r="19" spans="1:41" ht="18" customHeight="1">
      <c r="A19" s="512"/>
      <c r="B19" s="51"/>
      <c r="C19" s="51"/>
      <c r="D19" s="64" t="s">
        <v>132</v>
      </c>
      <c r="E19" s="551" t="s">
        <v>415</v>
      </c>
      <c r="F19" s="160"/>
      <c r="G19" s="51"/>
      <c r="H19" s="50"/>
      <c r="I19" s="50"/>
      <c r="J19" s="50"/>
      <c r="K19" s="48"/>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811" t="s">
        <v>56</v>
      </c>
      <c r="AL19" s="812"/>
      <c r="AM19" s="68">
        <f>ROUND(SUM(F4:AJ9),0)</f>
        <v>0</v>
      </c>
      <c r="AN19" s="486">
        <f>ROUND(SUM(F12:AJ17),0)</f>
        <v>0</v>
      </c>
      <c r="AO19" s="271"/>
    </row>
    <row r="20" spans="1:41" ht="18" customHeight="1">
      <c r="A20" s="512"/>
      <c r="B20" s="51"/>
      <c r="C20" s="51"/>
      <c r="D20" s="66" t="s">
        <v>131</v>
      </c>
      <c r="E20" s="551" t="s">
        <v>416</v>
      </c>
      <c r="F20" s="160"/>
      <c r="G20" s="51"/>
      <c r="H20" s="50"/>
      <c r="I20" s="50"/>
      <c r="J20" s="50"/>
      <c r="K20" s="48"/>
      <c r="L20" s="50"/>
      <c r="M20" s="50"/>
      <c r="N20" s="50"/>
      <c r="O20" s="50"/>
      <c r="P20" s="50"/>
      <c r="Q20" s="50"/>
      <c r="R20" s="50"/>
      <c r="S20" s="50"/>
      <c r="T20" s="50"/>
      <c r="U20" s="50"/>
      <c r="V20" s="50"/>
      <c r="W20" s="50"/>
      <c r="X20" s="52"/>
      <c r="Y20" s="52"/>
      <c r="Z20" s="52"/>
      <c r="AA20" s="52"/>
      <c r="AB20" s="52"/>
      <c r="AC20" s="52"/>
      <c r="AD20" s="52"/>
      <c r="AE20" s="52"/>
      <c r="AF20" s="52"/>
      <c r="AG20" s="52"/>
      <c r="AH20" s="52"/>
      <c r="AI20" s="52"/>
      <c r="AJ20" s="52"/>
      <c r="AK20" s="811" t="s">
        <v>57</v>
      </c>
      <c r="AL20" s="812"/>
      <c r="AM20" s="69">
        <f>SUM(AK4:AK9)</f>
        <v>465</v>
      </c>
      <c r="AN20" s="487">
        <f>SUM(AK12:AK17)</f>
        <v>465</v>
      </c>
      <c r="AO20" s="272"/>
    </row>
    <row r="21" spans="1:41" ht="18" customHeight="1" thickBot="1">
      <c r="A21" s="513"/>
      <c r="B21" s="514"/>
      <c r="C21" s="514"/>
      <c r="D21" s="515" t="s">
        <v>130</v>
      </c>
      <c r="E21" s="552" t="s">
        <v>417</v>
      </c>
      <c r="F21" s="160"/>
      <c r="G21" s="53"/>
      <c r="H21" s="50"/>
      <c r="I21" s="50"/>
      <c r="J21" s="50"/>
      <c r="K21" s="48"/>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820" t="s">
        <v>371</v>
      </c>
      <c r="AL21" s="820"/>
      <c r="AM21" s="607">
        <f>AVERAGE(AN4:AN9)</f>
        <v>0</v>
      </c>
      <c r="AN21" s="608">
        <f>AVERAGE(AN12:AN17)</f>
        <v>0</v>
      </c>
      <c r="AO21" s="273"/>
    </row>
    <row r="22" spans="1:40" s="268" customFormat="1" ht="24.75" customHeight="1" thickBot="1">
      <c r="A22" s="813" t="s">
        <v>288</v>
      </c>
      <c r="B22" s="814"/>
      <c r="C22" s="814"/>
      <c r="D22" s="814"/>
      <c r="E22" s="814"/>
      <c r="F22" s="814"/>
      <c r="G22" s="814"/>
      <c r="H22" s="814"/>
      <c r="I22" s="814"/>
      <c r="J22" s="814"/>
      <c r="K22" s="814"/>
      <c r="L22" s="814"/>
      <c r="M22" s="815"/>
      <c r="N22" s="821">
        <f>(AM19/AM20)</f>
        <v>0</v>
      </c>
      <c r="O22" s="822"/>
      <c r="P22" s="75"/>
      <c r="Q22"/>
      <c r="R22"/>
      <c r="S22"/>
      <c r="T22"/>
      <c r="U22"/>
      <c r="V22"/>
      <c r="W22"/>
      <c r="X22"/>
      <c r="Y22"/>
      <c r="Z22" s="813" t="s">
        <v>395</v>
      </c>
      <c r="AA22" s="814"/>
      <c r="AB22" s="814"/>
      <c r="AC22" s="814"/>
      <c r="AD22" s="814"/>
      <c r="AE22" s="814"/>
      <c r="AF22" s="814"/>
      <c r="AG22" s="814"/>
      <c r="AH22" s="814"/>
      <c r="AI22" s="814"/>
      <c r="AJ22" s="814"/>
      <c r="AK22" s="814"/>
      <c r="AL22" s="815"/>
      <c r="AM22" s="821">
        <f>(AN19/AN20)</f>
        <v>0</v>
      </c>
      <c r="AN22" s="822"/>
    </row>
    <row r="23" spans="1:40" s="274" customFormat="1" ht="12.75">
      <c r="A23" s="76"/>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488"/>
    </row>
    <row r="24" spans="1:42" s="274" customFormat="1" ht="31.5" customHeight="1">
      <c r="A24" s="841" t="s">
        <v>71</v>
      </c>
      <c r="B24" s="806"/>
      <c r="C24" s="806"/>
      <c r="D24" s="806"/>
      <c r="E24" s="807"/>
      <c r="F24" s="802">
        <f>OSA!B21</f>
        <v>0</v>
      </c>
      <c r="G24" s="803"/>
      <c r="H24" s="803"/>
      <c r="I24" s="803"/>
      <c r="J24" s="803"/>
      <c r="K24" s="803"/>
      <c r="L24" s="803"/>
      <c r="M24" s="803"/>
      <c r="N24" s="803"/>
      <c r="O24" s="803"/>
      <c r="P24" s="803"/>
      <c r="Q24" s="803"/>
      <c r="R24" s="803"/>
      <c r="S24" s="803"/>
      <c r="T24" s="803"/>
      <c r="U24" s="804"/>
      <c r="V24" s="805" t="s">
        <v>160</v>
      </c>
      <c r="W24" s="806"/>
      <c r="X24" s="806"/>
      <c r="Y24" s="806"/>
      <c r="Z24" s="806"/>
      <c r="AA24" s="807"/>
      <c r="AB24" s="808">
        <f>OSA!I34</f>
        <v>0</v>
      </c>
      <c r="AC24" s="809"/>
      <c r="AD24" s="809"/>
      <c r="AE24" s="809"/>
      <c r="AF24" s="809"/>
      <c r="AG24" s="809"/>
      <c r="AH24" s="809"/>
      <c r="AI24" s="809"/>
      <c r="AJ24" s="809"/>
      <c r="AK24" s="809"/>
      <c r="AL24" s="809"/>
      <c r="AM24" s="809"/>
      <c r="AN24" s="810"/>
      <c r="AP24" s="20"/>
    </row>
    <row r="25" spans="1:42" s="274" customFormat="1" ht="31.5" customHeight="1">
      <c r="A25" s="841" t="s">
        <v>72</v>
      </c>
      <c r="B25" s="806"/>
      <c r="C25" s="806"/>
      <c r="D25" s="806"/>
      <c r="E25" s="807"/>
      <c r="F25" s="802">
        <f>OSA!B24</f>
        <v>0</v>
      </c>
      <c r="G25" s="803"/>
      <c r="H25" s="803"/>
      <c r="I25" s="803"/>
      <c r="J25" s="803"/>
      <c r="K25" s="803"/>
      <c r="L25" s="803"/>
      <c r="M25" s="803"/>
      <c r="N25" s="803"/>
      <c r="O25" s="803"/>
      <c r="P25" s="803"/>
      <c r="Q25" s="803"/>
      <c r="R25" s="803"/>
      <c r="S25" s="803"/>
      <c r="T25" s="803"/>
      <c r="U25" s="804"/>
      <c r="V25" s="805" t="s">
        <v>161</v>
      </c>
      <c r="W25" s="806"/>
      <c r="X25" s="806"/>
      <c r="Y25" s="806"/>
      <c r="Z25" s="806"/>
      <c r="AA25" s="807"/>
      <c r="AB25" s="808">
        <f>OSA!I36</f>
        <v>0</v>
      </c>
      <c r="AC25" s="809"/>
      <c r="AD25" s="809"/>
      <c r="AE25" s="809"/>
      <c r="AF25" s="809"/>
      <c r="AG25" s="809"/>
      <c r="AH25" s="809"/>
      <c r="AI25" s="809"/>
      <c r="AJ25" s="809"/>
      <c r="AK25" s="809"/>
      <c r="AL25" s="809"/>
      <c r="AM25" s="809"/>
      <c r="AN25" s="810"/>
      <c r="AP25" s="20"/>
    </row>
    <row r="26" spans="1:42" s="274" customFormat="1" ht="31.5" customHeight="1">
      <c r="A26" s="837" t="s">
        <v>390</v>
      </c>
      <c r="B26" s="806"/>
      <c r="C26" s="806"/>
      <c r="D26" s="806"/>
      <c r="E26" s="807"/>
      <c r="F26" s="802">
        <f>OSA!B27</f>
        <v>0</v>
      </c>
      <c r="G26" s="803"/>
      <c r="H26" s="803"/>
      <c r="I26" s="803"/>
      <c r="J26" s="803"/>
      <c r="K26" s="803"/>
      <c r="L26" s="803"/>
      <c r="M26" s="803"/>
      <c r="N26" s="803"/>
      <c r="O26" s="803"/>
      <c r="P26" s="803"/>
      <c r="Q26" s="803"/>
      <c r="R26" s="803"/>
      <c r="S26" s="803"/>
      <c r="T26" s="803"/>
      <c r="U26" s="804"/>
      <c r="V26" s="805" t="s">
        <v>162</v>
      </c>
      <c r="W26" s="806"/>
      <c r="X26" s="806"/>
      <c r="Y26" s="806"/>
      <c r="Z26" s="806"/>
      <c r="AA26" s="807"/>
      <c r="AB26" s="439">
        <f>OSA!J38</f>
        <v>0</v>
      </c>
      <c r="AC26" s="440"/>
      <c r="AD26" s="440"/>
      <c r="AE26" s="440"/>
      <c r="AF26" s="440"/>
      <c r="AG26" s="440"/>
      <c r="AH26" s="440"/>
      <c r="AI26" s="440"/>
      <c r="AJ26" s="440"/>
      <c r="AK26" s="440"/>
      <c r="AL26" s="440"/>
      <c r="AM26" s="440"/>
      <c r="AN26" s="489"/>
      <c r="AP26" s="20"/>
    </row>
    <row r="27" spans="1:42" s="274" customFormat="1" ht="46.5" customHeight="1">
      <c r="A27" s="817" t="s">
        <v>248</v>
      </c>
      <c r="B27" s="818"/>
      <c r="C27" s="818"/>
      <c r="D27" s="818"/>
      <c r="E27" s="819"/>
      <c r="F27" s="802">
        <f>OSA!B29</f>
        <v>0</v>
      </c>
      <c r="G27" s="803"/>
      <c r="H27" s="803"/>
      <c r="I27" s="803"/>
      <c r="J27" s="803"/>
      <c r="K27" s="803"/>
      <c r="L27" s="803"/>
      <c r="M27" s="803"/>
      <c r="N27" s="803"/>
      <c r="O27" s="803"/>
      <c r="P27" s="803"/>
      <c r="Q27" s="803"/>
      <c r="R27" s="803"/>
      <c r="S27" s="803"/>
      <c r="T27" s="803"/>
      <c r="U27" s="804"/>
      <c r="V27" s="805" t="s">
        <v>163</v>
      </c>
      <c r="W27" s="806"/>
      <c r="X27" s="806"/>
      <c r="Y27" s="806"/>
      <c r="Z27" s="806"/>
      <c r="AA27" s="807"/>
      <c r="AB27" s="802">
        <f>OSA!J40</f>
        <v>0</v>
      </c>
      <c r="AC27" s="803"/>
      <c r="AD27" s="803"/>
      <c r="AE27" s="803"/>
      <c r="AF27" s="803"/>
      <c r="AG27" s="803"/>
      <c r="AH27" s="803"/>
      <c r="AI27" s="803"/>
      <c r="AJ27" s="803"/>
      <c r="AK27" s="803"/>
      <c r="AL27" s="803"/>
      <c r="AM27" s="803"/>
      <c r="AN27" s="816"/>
      <c r="AP27" s="20"/>
    </row>
    <row r="28" spans="1:42" s="274" customFormat="1" ht="36.75" customHeight="1">
      <c r="A28" s="837" t="s">
        <v>318</v>
      </c>
      <c r="B28" s="806"/>
      <c r="C28" s="806"/>
      <c r="D28" s="806"/>
      <c r="E28" s="807"/>
      <c r="F28" s="827">
        <f>OSA!G23</f>
        <v>0</v>
      </c>
      <c r="G28" s="828"/>
      <c r="H28" s="829"/>
      <c r="I28" s="441"/>
      <c r="J28" s="441"/>
      <c r="K28" s="441"/>
      <c r="L28" s="441"/>
      <c r="M28" s="441"/>
      <c r="N28" s="441"/>
      <c r="O28" s="441"/>
      <c r="P28" s="441"/>
      <c r="Q28" s="441"/>
      <c r="R28" s="441"/>
      <c r="S28" s="441"/>
      <c r="T28" s="441"/>
      <c r="U28" s="441"/>
      <c r="V28" s="805" t="s">
        <v>164</v>
      </c>
      <c r="W28" s="806"/>
      <c r="X28" s="806"/>
      <c r="Y28" s="806"/>
      <c r="Z28" s="806"/>
      <c r="AA28" s="807"/>
      <c r="AB28" s="439">
        <f>OSA!J42</f>
        <v>0</v>
      </c>
      <c r="AC28" s="440"/>
      <c r="AD28" s="440"/>
      <c r="AE28" s="440"/>
      <c r="AF28" s="440"/>
      <c r="AG28" s="440"/>
      <c r="AH28" s="440"/>
      <c r="AI28" s="440"/>
      <c r="AJ28" s="440"/>
      <c r="AK28" s="440"/>
      <c r="AL28" s="440"/>
      <c r="AM28" s="440"/>
      <c r="AN28" s="489"/>
      <c r="AP28" s="20"/>
    </row>
    <row r="29" spans="1:42" s="274" customFormat="1" ht="38.25" customHeight="1">
      <c r="A29" s="841" t="s">
        <v>186</v>
      </c>
      <c r="B29" s="806"/>
      <c r="C29" s="806"/>
      <c r="D29" s="806"/>
      <c r="E29" s="807"/>
      <c r="F29" s="827">
        <f>OSA!G24</f>
        <v>0</v>
      </c>
      <c r="G29" s="828"/>
      <c r="H29" s="829"/>
      <c r="I29" s="441"/>
      <c r="J29" s="441"/>
      <c r="K29" s="441"/>
      <c r="L29" s="441"/>
      <c r="M29" s="441"/>
      <c r="N29" s="441"/>
      <c r="O29" s="441"/>
      <c r="P29" s="441"/>
      <c r="Q29" s="441"/>
      <c r="R29" s="441"/>
      <c r="S29" s="441"/>
      <c r="T29" s="441"/>
      <c r="U29" s="441"/>
      <c r="V29" s="838" t="s">
        <v>392</v>
      </c>
      <c r="W29" s="839"/>
      <c r="X29" s="839"/>
      <c r="Y29" s="839"/>
      <c r="Z29" s="839"/>
      <c r="AA29" s="840"/>
      <c r="AB29" s="443">
        <f>OSA!J44</f>
        <v>0</v>
      </c>
      <c r="AC29" s="444"/>
      <c r="AD29" s="444"/>
      <c r="AE29" s="444"/>
      <c r="AF29" s="444"/>
      <c r="AG29" s="444"/>
      <c r="AH29" s="444"/>
      <c r="AI29" s="444"/>
      <c r="AJ29" s="444"/>
      <c r="AK29" s="440"/>
      <c r="AL29" s="440"/>
      <c r="AM29" s="440"/>
      <c r="AN29" s="489"/>
      <c r="AP29" s="20"/>
    </row>
    <row r="30" spans="1:40" s="274" customFormat="1" ht="31.5" customHeight="1">
      <c r="A30" s="841" t="s">
        <v>168</v>
      </c>
      <c r="B30" s="806"/>
      <c r="C30" s="806"/>
      <c r="D30" s="806"/>
      <c r="E30" s="807"/>
      <c r="F30" s="827" t="str">
        <f>OSA!G25</f>
        <v>N/A</v>
      </c>
      <c r="G30" s="828"/>
      <c r="H30" s="829"/>
      <c r="I30" s="442"/>
      <c r="J30" s="442"/>
      <c r="K30" s="442"/>
      <c r="L30" s="442"/>
      <c r="M30" s="442"/>
      <c r="N30" s="442"/>
      <c r="O30" s="441"/>
      <c r="P30" s="441"/>
      <c r="Q30" s="441"/>
      <c r="R30" s="441"/>
      <c r="S30" s="441"/>
      <c r="T30" s="441"/>
      <c r="U30" s="441"/>
      <c r="V30" s="50"/>
      <c r="W30" s="50"/>
      <c r="X30" s="50"/>
      <c r="Y30" s="50"/>
      <c r="Z30" s="50"/>
      <c r="AA30" s="50"/>
      <c r="AB30" s="70"/>
      <c r="AC30" s="70"/>
      <c r="AD30" s="70"/>
      <c r="AE30" s="70"/>
      <c r="AF30" s="70"/>
      <c r="AG30" s="70"/>
      <c r="AH30" s="70"/>
      <c r="AI30" s="70"/>
      <c r="AJ30" s="70"/>
      <c r="AK30" s="70"/>
      <c r="AL30" s="70"/>
      <c r="AM30" s="70"/>
      <c r="AN30" s="490"/>
    </row>
    <row r="31" spans="1:40" s="274" customFormat="1" ht="12.75">
      <c r="A31" s="76"/>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09"/>
    </row>
    <row r="32" spans="1:40" s="274" customFormat="1" ht="21" customHeight="1" thickBot="1">
      <c r="A32" s="77" t="s">
        <v>73</v>
      </c>
      <c r="B32" s="5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801"/>
      <c r="AL32" s="801"/>
      <c r="AM32" s="801"/>
      <c r="AN32" s="801"/>
    </row>
    <row r="33" spans="1:40" ht="18.75" thickBot="1">
      <c r="A33" s="79"/>
      <c r="B33" s="58"/>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415"/>
      <c r="AK33" s="497" t="s">
        <v>287</v>
      </c>
      <c r="AL33" s="498"/>
      <c r="AM33" s="501" t="s">
        <v>389</v>
      </c>
      <c r="AN33" s="502"/>
    </row>
    <row r="34" spans="1:40" s="275" customFormat="1" ht="20.25">
      <c r="A34" s="618" t="str">
        <f>'A.Quality'!A4</f>
        <v>A.  Quality Management Systems</v>
      </c>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20"/>
      <c r="AK34" s="499" t="s">
        <v>187</v>
      </c>
      <c r="AL34" s="78" t="s">
        <v>150</v>
      </c>
      <c r="AM34" s="22" t="s">
        <v>187</v>
      </c>
      <c r="AN34" s="78" t="s">
        <v>150</v>
      </c>
    </row>
    <row r="35" spans="1:42" s="277" customFormat="1" ht="24.75" customHeight="1">
      <c r="A35" s="835" t="str">
        <f>'A.Quality'!A6</f>
        <v>A.1  APQP Execution</v>
      </c>
      <c r="B35" s="836"/>
      <c r="C35" s="836"/>
      <c r="D35" s="836"/>
      <c r="E35" s="836"/>
      <c r="F35" s="836"/>
      <c r="G35" s="836"/>
      <c r="H35" s="836"/>
      <c r="I35" s="836"/>
      <c r="J35" s="836"/>
      <c r="K35" s="836"/>
      <c r="L35" s="836"/>
      <c r="M35" s="836"/>
      <c r="N35" s="836"/>
      <c r="O35" s="836"/>
      <c r="P35" s="836"/>
      <c r="Q35" s="836"/>
      <c r="R35" s="836"/>
      <c r="S35" s="836"/>
      <c r="T35" s="836"/>
      <c r="U35" s="836"/>
      <c r="V35" s="836"/>
      <c r="W35" s="836"/>
      <c r="X35" s="836"/>
      <c r="Y35" s="429"/>
      <c r="Z35" s="429"/>
      <c r="AA35" s="429"/>
      <c r="AB35" s="429"/>
      <c r="AC35" s="429"/>
      <c r="AD35" s="429"/>
      <c r="AE35" s="429"/>
      <c r="AF35" s="429"/>
      <c r="AG35" s="429"/>
      <c r="AH35" s="429"/>
      <c r="AI35" s="429"/>
      <c r="AJ35" s="430"/>
      <c r="AK35" s="500">
        <f>IF(SUM('A.Quality'!C8:C24)=0,"",AVERAGE('A.Quality'!C8:C24))</f>
      </c>
      <c r="AL35" s="74">
        <f>'A.Quality'!E26</f>
        <v>0</v>
      </c>
      <c r="AM35" s="23">
        <f>IF(SUM('A.Quality'!F8:F24)=0,"",AVERAGE('A.Quality'!F8:F24))</f>
      </c>
      <c r="AN35" s="74">
        <f>'A.Quality'!H26</f>
        <v>0</v>
      </c>
      <c r="AO35" s="276">
        <v>2</v>
      </c>
      <c r="AP35" s="276">
        <v>4</v>
      </c>
    </row>
    <row r="36" spans="1:42" s="277" customFormat="1" ht="24.75" customHeight="1">
      <c r="A36" s="823" t="str">
        <f>'A.Quality'!A28</f>
        <v>A.2  Support Launch Activities</v>
      </c>
      <c r="B36" s="824"/>
      <c r="C36" s="824"/>
      <c r="D36" s="824"/>
      <c r="E36" s="824"/>
      <c r="F36" s="824"/>
      <c r="G36" s="824"/>
      <c r="H36" s="824"/>
      <c r="I36" s="824"/>
      <c r="J36" s="824"/>
      <c r="K36" s="824"/>
      <c r="L36" s="824"/>
      <c r="M36" s="824"/>
      <c r="N36" s="824"/>
      <c r="O36" s="824"/>
      <c r="P36" s="824"/>
      <c r="Q36" s="824"/>
      <c r="R36" s="824"/>
      <c r="S36" s="824"/>
      <c r="T36" s="824"/>
      <c r="U36" s="824"/>
      <c r="V36" s="824"/>
      <c r="W36" s="824"/>
      <c r="X36" s="824"/>
      <c r="Y36" s="431"/>
      <c r="Z36" s="431"/>
      <c r="AA36" s="431"/>
      <c r="AB36" s="431"/>
      <c r="AC36" s="431"/>
      <c r="AD36" s="431"/>
      <c r="AE36" s="431"/>
      <c r="AF36" s="431"/>
      <c r="AG36" s="431"/>
      <c r="AH36" s="431"/>
      <c r="AI36" s="431"/>
      <c r="AJ36" s="432"/>
      <c r="AK36" s="500">
        <f>IF(SUM('A.Quality'!C29:C33)=0,"",AVERAGE('A.Quality'!C29:C33))</f>
      </c>
      <c r="AL36" s="74">
        <f>'A.Quality'!E35</f>
        <v>0</v>
      </c>
      <c r="AM36" s="23">
        <f>IF(SUM('A.Quality'!F29:F33)=0,"",AVERAGE('A.Quality'!F29:F33))</f>
      </c>
      <c r="AN36" s="74">
        <f>'A.Quality'!H35</f>
        <v>0</v>
      </c>
      <c r="AO36" s="276">
        <v>2</v>
      </c>
      <c r="AP36" s="276">
        <v>4</v>
      </c>
    </row>
    <row r="37" spans="1:42" s="277" customFormat="1" ht="24.75" customHeight="1">
      <c r="A37" s="823" t="str">
        <f>'A.Quality'!A37</f>
        <v>A.3  Manufacturing Quality</v>
      </c>
      <c r="B37" s="824"/>
      <c r="C37" s="824"/>
      <c r="D37" s="824"/>
      <c r="E37" s="824"/>
      <c r="F37" s="824"/>
      <c r="G37" s="824"/>
      <c r="H37" s="824"/>
      <c r="I37" s="824"/>
      <c r="J37" s="824"/>
      <c r="K37" s="824"/>
      <c r="L37" s="824"/>
      <c r="M37" s="824"/>
      <c r="N37" s="824"/>
      <c r="O37" s="824"/>
      <c r="P37" s="824"/>
      <c r="Q37" s="824"/>
      <c r="R37" s="824"/>
      <c r="S37" s="824"/>
      <c r="T37" s="824"/>
      <c r="U37" s="824"/>
      <c r="V37" s="824"/>
      <c r="W37" s="824"/>
      <c r="X37" s="824"/>
      <c r="Y37" s="431"/>
      <c r="Z37" s="431"/>
      <c r="AA37" s="431"/>
      <c r="AB37" s="431"/>
      <c r="AC37" s="431"/>
      <c r="AD37" s="431"/>
      <c r="AE37" s="431"/>
      <c r="AF37" s="431"/>
      <c r="AG37" s="431"/>
      <c r="AH37" s="431"/>
      <c r="AI37" s="431"/>
      <c r="AJ37" s="432"/>
      <c r="AK37" s="500">
        <f>IF(SUM('A.Quality'!C38:C62)=0,"",AVERAGE('A.Quality'!C38:C62))</f>
      </c>
      <c r="AL37" s="74">
        <f>'A.Quality'!E64</f>
        <v>0</v>
      </c>
      <c r="AM37" s="23">
        <f>IF(SUM('A.Quality'!F38:F62)=0,"",AVERAGE('A.Quality'!F38:F62))</f>
      </c>
      <c r="AN37" s="74">
        <f>'A.Quality'!H64</f>
        <v>0</v>
      </c>
      <c r="AO37" s="276">
        <v>2</v>
      </c>
      <c r="AP37" s="276">
        <v>4</v>
      </c>
    </row>
    <row r="38" spans="1:42" s="277" customFormat="1" ht="24.75" customHeight="1">
      <c r="A38" s="823" t="str">
        <f>'A.Quality'!A66</f>
        <v>A.4  Problem Solving</v>
      </c>
      <c r="B38" s="824"/>
      <c r="C38" s="824"/>
      <c r="D38" s="824"/>
      <c r="E38" s="824"/>
      <c r="F38" s="824"/>
      <c r="G38" s="824"/>
      <c r="H38" s="824"/>
      <c r="I38" s="824"/>
      <c r="J38" s="824"/>
      <c r="K38" s="824"/>
      <c r="L38" s="824"/>
      <c r="M38" s="824"/>
      <c r="N38" s="824"/>
      <c r="O38" s="824"/>
      <c r="P38" s="824"/>
      <c r="Q38" s="824"/>
      <c r="R38" s="824"/>
      <c r="S38" s="824"/>
      <c r="T38" s="824"/>
      <c r="U38" s="824"/>
      <c r="V38" s="824"/>
      <c r="W38" s="824"/>
      <c r="X38" s="824"/>
      <c r="Y38" s="431"/>
      <c r="Z38" s="431"/>
      <c r="AA38" s="431"/>
      <c r="AB38" s="431"/>
      <c r="AC38" s="431"/>
      <c r="AD38" s="431"/>
      <c r="AE38" s="431"/>
      <c r="AF38" s="431"/>
      <c r="AG38" s="431"/>
      <c r="AH38" s="431"/>
      <c r="AI38" s="431"/>
      <c r="AJ38" s="432"/>
      <c r="AK38" s="500">
        <f>IF(SUM('A.Quality'!C67:C79)=0,"",AVERAGE('A.Quality'!C67:C79))</f>
      </c>
      <c r="AL38" s="74">
        <f>'A.Quality'!E81</f>
        <v>0</v>
      </c>
      <c r="AM38" s="23">
        <f>IF(SUM('A.Quality'!F67:F79)=0,"",AVERAGE('A.Quality'!F67:F79))</f>
      </c>
      <c r="AN38" s="74">
        <f>'A.Quality'!H81</f>
        <v>0</v>
      </c>
      <c r="AO38" s="276">
        <v>2</v>
      </c>
      <c r="AP38" s="276">
        <v>4</v>
      </c>
    </row>
    <row r="39" spans="1:42" s="277" customFormat="1" ht="24.75" customHeight="1">
      <c r="A39" s="823" t="str">
        <f>'A.Quality'!A83</f>
        <v>A.5  Quality Roadmap</v>
      </c>
      <c r="B39" s="824"/>
      <c r="C39" s="824"/>
      <c r="D39" s="824"/>
      <c r="E39" s="824"/>
      <c r="F39" s="824"/>
      <c r="G39" s="824"/>
      <c r="H39" s="824"/>
      <c r="I39" s="824"/>
      <c r="J39" s="824"/>
      <c r="K39" s="824"/>
      <c r="L39" s="824"/>
      <c r="M39" s="824"/>
      <c r="N39" s="824"/>
      <c r="O39" s="824"/>
      <c r="P39" s="824"/>
      <c r="Q39" s="824"/>
      <c r="R39" s="824"/>
      <c r="S39" s="824"/>
      <c r="T39" s="824"/>
      <c r="U39" s="824"/>
      <c r="V39" s="824"/>
      <c r="W39" s="824"/>
      <c r="X39" s="824"/>
      <c r="Y39" s="431"/>
      <c r="Z39" s="431"/>
      <c r="AA39" s="431"/>
      <c r="AB39" s="431"/>
      <c r="AC39" s="431"/>
      <c r="AD39" s="431"/>
      <c r="AE39" s="431"/>
      <c r="AF39" s="431"/>
      <c r="AG39" s="431"/>
      <c r="AH39" s="431"/>
      <c r="AI39" s="431"/>
      <c r="AJ39" s="432"/>
      <c r="AK39" s="500">
        <f>IF(SUM('A.Quality'!C84:C86)=0,"",AVERAGE('A.Quality'!C84:C86))</f>
      </c>
      <c r="AL39" s="74">
        <f>'A.Quality'!E88</f>
        <v>0</v>
      </c>
      <c r="AM39" s="23">
        <f>IF(SUM('A.Quality'!F84:F86)=0,"",AVERAGE('A.Quality'!F84:F86))</f>
      </c>
      <c r="AN39" s="74">
        <f>'A.Quality'!H88</f>
        <v>0</v>
      </c>
      <c r="AO39" s="276">
        <v>2</v>
      </c>
      <c r="AP39" s="276">
        <v>4</v>
      </c>
    </row>
    <row r="40" spans="1:42" s="277" customFormat="1" ht="24.75" customHeight="1">
      <c r="A40" s="825" t="str">
        <f>'A.Quality'!A90</f>
        <v>A.6  Warranty</v>
      </c>
      <c r="B40" s="826"/>
      <c r="C40" s="826"/>
      <c r="D40" s="826"/>
      <c r="E40" s="826"/>
      <c r="F40" s="826"/>
      <c r="G40" s="826"/>
      <c r="H40" s="826"/>
      <c r="I40" s="826"/>
      <c r="J40" s="826"/>
      <c r="K40" s="826"/>
      <c r="L40" s="826"/>
      <c r="M40" s="826"/>
      <c r="N40" s="826"/>
      <c r="O40" s="826"/>
      <c r="P40" s="826"/>
      <c r="Q40" s="826"/>
      <c r="R40" s="826"/>
      <c r="S40" s="826"/>
      <c r="T40" s="826"/>
      <c r="U40" s="826"/>
      <c r="V40" s="826"/>
      <c r="W40" s="826"/>
      <c r="X40" s="826"/>
      <c r="Y40" s="433"/>
      <c r="Z40" s="433"/>
      <c r="AA40" s="433"/>
      <c r="AB40" s="433"/>
      <c r="AC40" s="433"/>
      <c r="AD40" s="433"/>
      <c r="AE40" s="433"/>
      <c r="AF40" s="433"/>
      <c r="AG40" s="433"/>
      <c r="AH40" s="433"/>
      <c r="AI40" s="433"/>
      <c r="AJ40" s="434"/>
      <c r="AK40" s="500">
        <f>IF(SUM('A.Quality'!C91:C93)=0,"",AVERAGE('A.Quality'!C91:C93))</f>
      </c>
      <c r="AL40" s="74">
        <f>'A.Quality'!E95</f>
        <v>0</v>
      </c>
      <c r="AM40" s="23">
        <f>IF(SUM('A.Quality'!F91:F93)=0,"",AVERAGE('A.Quality'!F91:F93))</f>
      </c>
      <c r="AN40" s="74">
        <f>'A.Quality'!H95</f>
        <v>0</v>
      </c>
      <c r="AO40" s="276">
        <v>2</v>
      </c>
      <c r="AP40" s="276">
        <v>4</v>
      </c>
    </row>
    <row r="41" spans="1:40" s="275" customFormat="1" ht="20.25">
      <c r="A41" s="618" t="str">
        <f>'B.Commercial'!A4</f>
        <v>B.  Commercial Systems</v>
      </c>
      <c r="B41" s="619"/>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619"/>
      <c r="AI41" s="619"/>
      <c r="AJ41" s="620"/>
      <c r="AK41" s="437"/>
      <c r="AL41" s="438"/>
      <c r="AM41" s="437"/>
      <c r="AN41" s="438"/>
    </row>
    <row r="42" spans="1:42" s="277" customFormat="1" ht="24.75" customHeight="1">
      <c r="A42" s="835" t="str">
        <f>'B.Commercial'!A6</f>
        <v>B.1  Lean Manufacturing Systems</v>
      </c>
      <c r="B42" s="836"/>
      <c r="C42" s="836"/>
      <c r="D42" s="836"/>
      <c r="E42" s="836"/>
      <c r="F42" s="836"/>
      <c r="G42" s="836"/>
      <c r="H42" s="836"/>
      <c r="I42" s="836"/>
      <c r="J42" s="836"/>
      <c r="K42" s="836"/>
      <c r="L42" s="836"/>
      <c r="M42" s="836"/>
      <c r="N42" s="836"/>
      <c r="O42" s="836"/>
      <c r="P42" s="836"/>
      <c r="Q42" s="836"/>
      <c r="R42" s="836"/>
      <c r="S42" s="836"/>
      <c r="T42" s="836"/>
      <c r="U42" s="836"/>
      <c r="V42" s="836"/>
      <c r="W42" s="836"/>
      <c r="X42" s="836"/>
      <c r="Y42" s="429"/>
      <c r="Z42" s="429"/>
      <c r="AA42" s="429"/>
      <c r="AB42" s="429"/>
      <c r="AC42" s="429"/>
      <c r="AD42" s="429"/>
      <c r="AE42" s="429"/>
      <c r="AF42" s="429"/>
      <c r="AG42" s="429"/>
      <c r="AH42" s="429"/>
      <c r="AI42" s="429"/>
      <c r="AJ42" s="430"/>
      <c r="AK42" s="500">
        <f>IF(SUM('B.Commercial'!C8:C18)=0,"",AVERAGE('B.Commercial'!C8:C18))</f>
      </c>
      <c r="AL42" s="74">
        <f>'B.Commercial'!E20</f>
        <v>0</v>
      </c>
      <c r="AM42" s="23">
        <f>IF(SUM('B.Commercial'!F8:F18)=0,"",AVERAGE('B.Commercial'!F8:F18))</f>
      </c>
      <c r="AN42" s="74">
        <f>'B.Commercial'!H20</f>
        <v>0</v>
      </c>
      <c r="AO42" s="276">
        <v>2</v>
      </c>
      <c r="AP42" s="276">
        <v>4</v>
      </c>
    </row>
    <row r="43" spans="1:42" s="277" customFormat="1" ht="24.75" customHeight="1">
      <c r="A43" s="823" t="str">
        <f>'B.Commercial'!A22</f>
        <v>B.2  Just-In-Time (JIT) Principles</v>
      </c>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431"/>
      <c r="Z43" s="431"/>
      <c r="AA43" s="431"/>
      <c r="AB43" s="431"/>
      <c r="AC43" s="431"/>
      <c r="AD43" s="431"/>
      <c r="AE43" s="431"/>
      <c r="AF43" s="431"/>
      <c r="AG43" s="431"/>
      <c r="AH43" s="431"/>
      <c r="AI43" s="431"/>
      <c r="AJ43" s="432"/>
      <c r="AK43" s="500">
        <f>IF(SUM('B.Commercial'!C23:C32)=0,"",AVERAGE('B.Commercial'!C23:C32))</f>
      </c>
      <c r="AL43" s="74">
        <f>'B.Commercial'!E34</f>
        <v>0</v>
      </c>
      <c r="AM43" s="23">
        <f>IF(SUM('B.Commercial'!F23:F32)=0,"",AVERAGE('B.Commercial'!F23:F32))</f>
      </c>
      <c r="AN43" s="74">
        <f>'B.Commercial'!H34</f>
        <v>0</v>
      </c>
      <c r="AO43" s="276">
        <v>2</v>
      </c>
      <c r="AP43" s="276">
        <v>4</v>
      </c>
    </row>
    <row r="44" spans="1:42" s="277" customFormat="1" ht="24.75" customHeight="1">
      <c r="A44" s="825" t="str">
        <f>'B.Commercial'!A36</f>
        <v>B.3  Cost Reduction </v>
      </c>
      <c r="B44" s="826"/>
      <c r="C44" s="826"/>
      <c r="D44" s="826"/>
      <c r="E44" s="826"/>
      <c r="F44" s="826"/>
      <c r="G44" s="826"/>
      <c r="H44" s="826"/>
      <c r="I44" s="826"/>
      <c r="J44" s="826"/>
      <c r="K44" s="826"/>
      <c r="L44" s="826"/>
      <c r="M44" s="826"/>
      <c r="N44" s="826"/>
      <c r="O44" s="826"/>
      <c r="P44" s="826"/>
      <c r="Q44" s="826"/>
      <c r="R44" s="826"/>
      <c r="S44" s="826"/>
      <c r="T44" s="826"/>
      <c r="U44" s="826"/>
      <c r="V44" s="826"/>
      <c r="W44" s="826"/>
      <c r="X44" s="826"/>
      <c r="Y44" s="433"/>
      <c r="Z44" s="433"/>
      <c r="AA44" s="433"/>
      <c r="AB44" s="433"/>
      <c r="AC44" s="433"/>
      <c r="AD44" s="433"/>
      <c r="AE44" s="433"/>
      <c r="AF44" s="433"/>
      <c r="AG44" s="433"/>
      <c r="AH44" s="433"/>
      <c r="AI44" s="433"/>
      <c r="AJ44" s="434"/>
      <c r="AK44" s="500">
        <f>IF(SUM('B.Commercial'!C37:C39)=0,"",AVERAGE('B.Commercial'!C37:C39))</f>
      </c>
      <c r="AL44" s="74">
        <f>'B.Commercial'!E41</f>
        <v>0</v>
      </c>
      <c r="AM44" s="23">
        <f>IF(SUM('B.Commercial'!F37:F39)=0,"",AVERAGE('B.Commercial'!F37:F39))</f>
      </c>
      <c r="AN44" s="74">
        <f>'B.Commercial'!H41</f>
        <v>0</v>
      </c>
      <c r="AO44" s="276">
        <v>2</v>
      </c>
      <c r="AP44" s="276">
        <v>4</v>
      </c>
    </row>
    <row r="45" spans="1:40" s="275" customFormat="1" ht="20.25">
      <c r="A45" s="618" t="str">
        <f>'C.Material'!A4</f>
        <v>C.  Materials Systems</v>
      </c>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20"/>
      <c r="AK45" s="437"/>
      <c r="AL45" s="438"/>
      <c r="AM45" s="437"/>
      <c r="AN45" s="438"/>
    </row>
    <row r="46" spans="1:42" s="277" customFormat="1" ht="24.75" customHeight="1">
      <c r="A46" s="835" t="str">
        <f>'C.Material'!A6</f>
        <v>C.1  Release Materials Management Systems</v>
      </c>
      <c r="B46" s="836"/>
      <c r="C46" s="836"/>
      <c r="D46" s="836"/>
      <c r="E46" s="836"/>
      <c r="F46" s="836"/>
      <c r="G46" s="836"/>
      <c r="H46" s="836"/>
      <c r="I46" s="836"/>
      <c r="J46" s="836"/>
      <c r="K46" s="836"/>
      <c r="L46" s="836"/>
      <c r="M46" s="836"/>
      <c r="N46" s="836"/>
      <c r="O46" s="836"/>
      <c r="P46" s="836"/>
      <c r="Q46" s="836"/>
      <c r="R46" s="836"/>
      <c r="S46" s="836"/>
      <c r="T46" s="836"/>
      <c r="U46" s="836"/>
      <c r="V46" s="836"/>
      <c r="W46" s="836"/>
      <c r="X46" s="836"/>
      <c r="Y46" s="429"/>
      <c r="Z46" s="429"/>
      <c r="AA46" s="429"/>
      <c r="AB46" s="429"/>
      <c r="AC46" s="429"/>
      <c r="AD46" s="429"/>
      <c r="AE46" s="429"/>
      <c r="AF46" s="429"/>
      <c r="AG46" s="429"/>
      <c r="AH46" s="429"/>
      <c r="AI46" s="429"/>
      <c r="AJ46" s="430"/>
      <c r="AK46" s="500">
        <f>IF(SUM('C.Material'!C8:C14)=0,"",AVERAGE('C.Material'!C8:C14))</f>
      </c>
      <c r="AL46" s="74">
        <f>'C.Material'!E16</f>
        <v>0</v>
      </c>
      <c r="AM46" s="23">
        <f>IF(SUM('C.Material'!F8:F14)=0,"",AVERAGE('C.Material'!F8:F14))</f>
      </c>
      <c r="AN46" s="74">
        <f>'C.Material'!H16</f>
        <v>0</v>
      </c>
      <c r="AO46" s="276">
        <v>2</v>
      </c>
      <c r="AP46" s="276">
        <v>4</v>
      </c>
    </row>
    <row r="47" spans="1:42" s="277" customFormat="1" ht="24.75" customHeight="1">
      <c r="A47" s="823" t="str">
        <f>'C.Material'!A18</f>
        <v>C.2  Electronic Data Management</v>
      </c>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431"/>
      <c r="Z47" s="431"/>
      <c r="AA47" s="431"/>
      <c r="AB47" s="431"/>
      <c r="AC47" s="431"/>
      <c r="AD47" s="431"/>
      <c r="AE47" s="431"/>
      <c r="AF47" s="431"/>
      <c r="AG47" s="431"/>
      <c r="AH47" s="431"/>
      <c r="AI47" s="431"/>
      <c r="AJ47" s="432"/>
      <c r="AK47" s="500">
        <f>IF(SUM('C.Material'!C19:C24)=0,"",AVERAGE('C.Material'!C19:C24))</f>
      </c>
      <c r="AL47" s="74">
        <f>'C.Material'!E26</f>
        <v>0</v>
      </c>
      <c r="AM47" s="23">
        <f>IF(SUM('C.Material'!F19:F24)=0,"",AVERAGE('C.Material'!F19:F24))</f>
      </c>
      <c r="AN47" s="74">
        <f>'C.Material'!H26</f>
        <v>0</v>
      </c>
      <c r="AO47" s="276">
        <v>2</v>
      </c>
      <c r="AP47" s="276">
        <v>4</v>
      </c>
    </row>
    <row r="48" spans="1:42" s="277" customFormat="1" ht="24.75" customHeight="1">
      <c r="A48" s="825" t="str">
        <f>'C.Material'!A28</f>
        <v>C.3  Materials Management</v>
      </c>
      <c r="B48" s="826"/>
      <c r="C48" s="826"/>
      <c r="D48" s="826"/>
      <c r="E48" s="826"/>
      <c r="F48" s="826"/>
      <c r="G48" s="826"/>
      <c r="H48" s="826"/>
      <c r="I48" s="826"/>
      <c r="J48" s="826"/>
      <c r="K48" s="826"/>
      <c r="L48" s="826"/>
      <c r="M48" s="826"/>
      <c r="N48" s="826"/>
      <c r="O48" s="826"/>
      <c r="P48" s="826"/>
      <c r="Q48" s="826"/>
      <c r="R48" s="826"/>
      <c r="S48" s="826"/>
      <c r="T48" s="826"/>
      <c r="U48" s="826"/>
      <c r="V48" s="826"/>
      <c r="W48" s="826"/>
      <c r="X48" s="826"/>
      <c r="Y48" s="433"/>
      <c r="Z48" s="433"/>
      <c r="AA48" s="433"/>
      <c r="AB48" s="433"/>
      <c r="AC48" s="433"/>
      <c r="AD48" s="433"/>
      <c r="AE48" s="433"/>
      <c r="AF48" s="433"/>
      <c r="AG48" s="433"/>
      <c r="AH48" s="433"/>
      <c r="AI48" s="433"/>
      <c r="AJ48" s="434"/>
      <c r="AK48" s="500">
        <f>IF(SUM('C.Material'!C29:C47)=0,"",AVERAGE('C.Material'!C29:C47))</f>
      </c>
      <c r="AL48" s="74">
        <f>'C.Material'!E49</f>
        <v>0</v>
      </c>
      <c r="AM48" s="23">
        <f>IF(SUM('C.Material'!F29:F47)=0,"",AVERAGE('C.Material'!F29:F47))</f>
      </c>
      <c r="AN48" s="74">
        <f>'C.Material'!H49</f>
        <v>0</v>
      </c>
      <c r="AO48" s="276">
        <v>2</v>
      </c>
      <c r="AP48" s="276">
        <v>4</v>
      </c>
    </row>
    <row r="49" spans="1:40" s="275" customFormat="1" ht="20.25">
      <c r="A49" s="618" t="str">
        <f>+'D.Engineering'!A4</f>
        <v>D.  Engineering Systems</v>
      </c>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20"/>
      <c r="AK49" s="437"/>
      <c r="AL49" s="438"/>
      <c r="AM49" s="437"/>
      <c r="AN49" s="438"/>
    </row>
    <row r="50" spans="1:42" s="277" customFormat="1" ht="24.75" customHeight="1">
      <c r="A50" s="835" t="str">
        <f>+'D.Engineering'!A6</f>
        <v>D.1  Product Data Management Systems</v>
      </c>
      <c r="B50" s="836"/>
      <c r="C50" s="836"/>
      <c r="D50" s="836"/>
      <c r="E50" s="836"/>
      <c r="F50" s="836"/>
      <c r="G50" s="836"/>
      <c r="H50" s="836"/>
      <c r="I50" s="836"/>
      <c r="J50" s="836"/>
      <c r="K50" s="836"/>
      <c r="L50" s="836"/>
      <c r="M50" s="836"/>
      <c r="N50" s="836"/>
      <c r="O50" s="836"/>
      <c r="P50" s="836"/>
      <c r="Q50" s="836"/>
      <c r="R50" s="836"/>
      <c r="S50" s="836"/>
      <c r="T50" s="836"/>
      <c r="U50" s="836"/>
      <c r="V50" s="836"/>
      <c r="W50" s="836"/>
      <c r="X50" s="836"/>
      <c r="Y50" s="429"/>
      <c r="Z50" s="429"/>
      <c r="AA50" s="429"/>
      <c r="AB50" s="429"/>
      <c r="AC50" s="429"/>
      <c r="AD50" s="429"/>
      <c r="AE50" s="429"/>
      <c r="AF50" s="429"/>
      <c r="AG50" s="429"/>
      <c r="AH50" s="429"/>
      <c r="AI50" s="429"/>
      <c r="AJ50" s="430"/>
      <c r="AK50" s="500">
        <f>IF(SUM('D.Engineering'!C8:C10)=0,"",AVERAGE('D.Engineering'!C8:C10))</f>
      </c>
      <c r="AL50" s="74">
        <f>'D.Engineering'!E12</f>
        <v>0</v>
      </c>
      <c r="AM50" s="23">
        <f>IF(SUM('D.Engineering'!F8:F10)=0,"",AVERAGE('D.Engineering'!F8:F10))</f>
      </c>
      <c r="AN50" s="74">
        <f>'D.Engineering'!H12</f>
        <v>0</v>
      </c>
      <c r="AO50" s="276">
        <v>2</v>
      </c>
      <c r="AP50" s="276">
        <v>4</v>
      </c>
    </row>
    <row r="51" spans="1:42" s="277" customFormat="1" ht="24.75" customHeight="1">
      <c r="A51" s="823" t="str">
        <f>+'D.Engineering'!A14</f>
        <v>D.2  Understanding properties of Allegion </v>
      </c>
      <c r="B51" s="824"/>
      <c r="C51" s="824"/>
      <c r="D51" s="824"/>
      <c r="E51" s="824"/>
      <c r="F51" s="824"/>
      <c r="G51" s="824"/>
      <c r="H51" s="824"/>
      <c r="I51" s="824"/>
      <c r="J51" s="824"/>
      <c r="K51" s="824"/>
      <c r="L51" s="824"/>
      <c r="M51" s="824"/>
      <c r="N51" s="824"/>
      <c r="O51" s="824"/>
      <c r="P51" s="824"/>
      <c r="Q51" s="824"/>
      <c r="R51" s="824"/>
      <c r="S51" s="824"/>
      <c r="T51" s="824"/>
      <c r="U51" s="824"/>
      <c r="V51" s="824"/>
      <c r="W51" s="824"/>
      <c r="X51" s="824"/>
      <c r="Y51" s="431"/>
      <c r="Z51" s="431"/>
      <c r="AA51" s="431"/>
      <c r="AB51" s="431"/>
      <c r="AC51" s="431"/>
      <c r="AD51" s="431"/>
      <c r="AE51" s="431"/>
      <c r="AF51" s="431"/>
      <c r="AG51" s="431"/>
      <c r="AH51" s="431"/>
      <c r="AI51" s="431"/>
      <c r="AJ51" s="432"/>
      <c r="AK51" s="500">
        <f>IF(SUM('D.Engineering'!C15:C21)=0,"",AVERAGE('D.Engineering'!C15:C21))</f>
      </c>
      <c r="AL51" s="74">
        <f>'D.Engineering'!E23</f>
        <v>0</v>
      </c>
      <c r="AM51" s="23">
        <f>IF(SUM('D.Engineering'!F15:F21)=0,"",AVERAGE('D.Engineering'!F15:F21))</f>
      </c>
      <c r="AN51" s="74">
        <f>'D.Engineering'!H23</f>
        <v>0</v>
      </c>
      <c r="AO51" s="276">
        <v>2</v>
      </c>
      <c r="AP51" s="276">
        <v>4</v>
      </c>
    </row>
    <row r="52" spans="1:42" s="277" customFormat="1" ht="24.75" customHeight="1">
      <c r="A52" s="823" t="str">
        <f>+'D.Engineering'!A25</f>
        <v>D.3  Innovation</v>
      </c>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431"/>
      <c r="Z52" s="431"/>
      <c r="AA52" s="431"/>
      <c r="AB52" s="431"/>
      <c r="AC52" s="431"/>
      <c r="AD52" s="431"/>
      <c r="AE52" s="431"/>
      <c r="AF52" s="431"/>
      <c r="AG52" s="431"/>
      <c r="AH52" s="431"/>
      <c r="AI52" s="431"/>
      <c r="AJ52" s="432"/>
      <c r="AK52" s="500">
        <f>IF(SUM('D.Engineering'!C26:C28)=0,"",AVERAGE('D.Engineering'!C26:C28))</f>
      </c>
      <c r="AL52" s="74">
        <f>'D.Engineering'!E30</f>
        <v>0</v>
      </c>
      <c r="AM52" s="23">
        <f>IF(SUM('D.Engineering'!F26:F28)=0,"",AVERAGE('D.Engineering'!F26:F28))</f>
      </c>
      <c r="AN52" s="74">
        <f>'D.Engineering'!H30</f>
        <v>0</v>
      </c>
      <c r="AO52" s="276">
        <v>2</v>
      </c>
      <c r="AP52" s="276">
        <v>4</v>
      </c>
    </row>
    <row r="53" spans="1:42" s="277" customFormat="1" ht="24.75" customHeight="1">
      <c r="A53" s="825" t="str">
        <f>+'D.Engineering'!A32</f>
        <v>D.4  Prototyping</v>
      </c>
      <c r="B53" s="826"/>
      <c r="C53" s="826"/>
      <c r="D53" s="826"/>
      <c r="E53" s="826"/>
      <c r="F53" s="826"/>
      <c r="G53" s="826"/>
      <c r="H53" s="826"/>
      <c r="I53" s="826"/>
      <c r="J53" s="826"/>
      <c r="K53" s="826"/>
      <c r="L53" s="826"/>
      <c r="M53" s="826"/>
      <c r="N53" s="826"/>
      <c r="O53" s="826"/>
      <c r="P53" s="826"/>
      <c r="Q53" s="826"/>
      <c r="R53" s="826"/>
      <c r="S53" s="826"/>
      <c r="T53" s="826"/>
      <c r="U53" s="826"/>
      <c r="V53" s="826"/>
      <c r="W53" s="826"/>
      <c r="X53" s="826"/>
      <c r="Y53" s="433"/>
      <c r="Z53" s="433"/>
      <c r="AA53" s="433"/>
      <c r="AB53" s="433"/>
      <c r="AC53" s="433"/>
      <c r="AD53" s="433"/>
      <c r="AE53" s="433"/>
      <c r="AF53" s="433"/>
      <c r="AG53" s="433"/>
      <c r="AH53" s="433"/>
      <c r="AI53" s="433"/>
      <c r="AJ53" s="434"/>
      <c r="AK53" s="500">
        <f>IF(SUM('D.Engineering'!C33:C35)=0,"",AVERAGE('D.Engineering'!C33:C35))</f>
      </c>
      <c r="AL53" s="74">
        <f>'D.Engineering'!E37</f>
        <v>0</v>
      </c>
      <c r="AM53" s="23">
        <f>IF(SUM('D.Engineering'!F33:F35)=0,"",AVERAGE('D.Engineering'!F33:F35))</f>
      </c>
      <c r="AN53" s="74">
        <f>'D.Engineering'!H37</f>
        <v>0</v>
      </c>
      <c r="AO53" s="276">
        <v>2</v>
      </c>
      <c r="AP53" s="276">
        <v>4</v>
      </c>
    </row>
    <row r="54" spans="1:40" s="275" customFormat="1" ht="20.25">
      <c r="A54" s="618" t="str">
        <f>'E.Leadership'!A4</f>
        <v>E.  Leadership</v>
      </c>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20"/>
      <c r="AK54" s="437"/>
      <c r="AL54" s="438"/>
      <c r="AM54" s="437"/>
      <c r="AN54" s="438"/>
    </row>
    <row r="55" spans="1:42" s="277" customFormat="1" ht="24.75" customHeight="1">
      <c r="A55" s="823" t="str">
        <f>'E.Leadership'!A6</f>
        <v>E.1  Environmental, Health, Safety and Sustainability</v>
      </c>
      <c r="B55" s="824"/>
      <c r="C55" s="824"/>
      <c r="D55" s="824"/>
      <c r="E55" s="824"/>
      <c r="F55" s="824"/>
      <c r="G55" s="824"/>
      <c r="H55" s="824"/>
      <c r="I55" s="824"/>
      <c r="J55" s="824"/>
      <c r="K55" s="824"/>
      <c r="L55" s="824"/>
      <c r="M55" s="824"/>
      <c r="N55" s="824"/>
      <c r="O55" s="824"/>
      <c r="P55" s="824"/>
      <c r="Q55" s="824"/>
      <c r="R55" s="824"/>
      <c r="S55" s="824"/>
      <c r="T55" s="824"/>
      <c r="U55" s="824"/>
      <c r="V55" s="824"/>
      <c r="W55" s="824"/>
      <c r="X55" s="824"/>
      <c r="Y55" s="431"/>
      <c r="Z55" s="431"/>
      <c r="AA55" s="431"/>
      <c r="AB55" s="431"/>
      <c r="AC55" s="431"/>
      <c r="AD55" s="431"/>
      <c r="AE55" s="431"/>
      <c r="AF55" s="431"/>
      <c r="AG55" s="431"/>
      <c r="AH55" s="431"/>
      <c r="AI55" s="431"/>
      <c r="AJ55" s="432"/>
      <c r="AK55" s="500">
        <f>IF(SUM('E.Leadership'!C8:C20)=0,"",AVERAGE('E.Leadership'!C8:C20))</f>
      </c>
      <c r="AL55" s="74">
        <f>'E.Leadership'!E22</f>
        <v>0</v>
      </c>
      <c r="AM55" s="23">
        <f>IF(SUM('E.Leadership'!F8:F20)=0,"",AVERAGE('E.Leadership'!F8:F20))</f>
      </c>
      <c r="AN55" s="74">
        <f>'E.Leadership'!H22</f>
        <v>0</v>
      </c>
      <c r="AO55" s="276">
        <v>2</v>
      </c>
      <c r="AP55" s="276">
        <v>4</v>
      </c>
    </row>
    <row r="56" spans="1:42" s="277" customFormat="1" ht="24.75" customHeight="1">
      <c r="A56" s="823" t="str">
        <f>'E.Leadership'!A24</f>
        <v>E.2  Customer Interface System</v>
      </c>
      <c r="B56" s="824"/>
      <c r="C56" s="824"/>
      <c r="D56" s="824"/>
      <c r="E56" s="824"/>
      <c r="F56" s="824"/>
      <c r="G56" s="824"/>
      <c r="H56" s="824"/>
      <c r="I56" s="824"/>
      <c r="J56" s="824"/>
      <c r="K56" s="824"/>
      <c r="L56" s="824"/>
      <c r="M56" s="824"/>
      <c r="N56" s="824"/>
      <c r="O56" s="824"/>
      <c r="P56" s="824"/>
      <c r="Q56" s="824"/>
      <c r="R56" s="824"/>
      <c r="S56" s="824"/>
      <c r="T56" s="824"/>
      <c r="U56" s="824"/>
      <c r="V56" s="824"/>
      <c r="W56" s="824"/>
      <c r="X56" s="824"/>
      <c r="Y56" s="431"/>
      <c r="Z56" s="431"/>
      <c r="AA56" s="431"/>
      <c r="AB56" s="431"/>
      <c r="AC56" s="431"/>
      <c r="AD56" s="431"/>
      <c r="AE56" s="431"/>
      <c r="AF56" s="431"/>
      <c r="AG56" s="431"/>
      <c r="AH56" s="431"/>
      <c r="AI56" s="431"/>
      <c r="AJ56" s="432"/>
      <c r="AK56" s="500">
        <f>IF(SUM('E.Leadership'!C25:C27)=0,"",AVERAGE('E.Leadership'!C25:C27))</f>
      </c>
      <c r="AL56" s="74">
        <f>'E.Leadership'!E29</f>
        <v>0</v>
      </c>
      <c r="AM56" s="23">
        <f>IF(SUM('E.Leadership'!F25:F27)=0,"",AVERAGE('E.Leadership'!F25:F27))</f>
      </c>
      <c r="AN56" s="74">
        <f>'E.Leadership'!H29</f>
        <v>0</v>
      </c>
      <c r="AO56" s="276">
        <v>2</v>
      </c>
      <c r="AP56" s="276">
        <v>4</v>
      </c>
    </row>
    <row r="57" spans="1:42" s="277" customFormat="1" ht="24.75" customHeight="1">
      <c r="A57" s="823" t="str">
        <f>'E.Leadership'!A31</f>
        <v>E.3  Strategic Plan</v>
      </c>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431"/>
      <c r="Z57" s="431"/>
      <c r="AA57" s="431"/>
      <c r="AB57" s="431"/>
      <c r="AC57" s="431"/>
      <c r="AD57" s="431"/>
      <c r="AE57" s="431"/>
      <c r="AF57" s="431"/>
      <c r="AG57" s="431"/>
      <c r="AH57" s="431"/>
      <c r="AI57" s="431"/>
      <c r="AJ57" s="432"/>
      <c r="AK57" s="500">
        <f>IF(SUM('E.Leadership'!C32:C34)=0,"",AVERAGE('E.Leadership'!C32:C34))</f>
      </c>
      <c r="AL57" s="74">
        <f>'E.Leadership'!E36</f>
        <v>0</v>
      </c>
      <c r="AM57" s="23">
        <f>IF(SUM('E.Leadership'!F32:F34)=0,"",AVERAGE('E.Leadership'!F32:F34))</f>
      </c>
      <c r="AN57" s="74">
        <f>'E.Leadership'!H36</f>
        <v>0</v>
      </c>
      <c r="AO57" s="276">
        <v>2</v>
      </c>
      <c r="AP57" s="276">
        <v>4</v>
      </c>
    </row>
    <row r="58" spans="1:42" s="277" customFormat="1" ht="24.75" customHeight="1">
      <c r="A58" s="823" t="str">
        <f>'E.Leadership'!A38</f>
        <v>E.4  Management Review</v>
      </c>
      <c r="B58" s="824"/>
      <c r="C58" s="824"/>
      <c r="D58" s="824"/>
      <c r="E58" s="824"/>
      <c r="F58" s="824"/>
      <c r="G58" s="824"/>
      <c r="H58" s="824"/>
      <c r="I58" s="824"/>
      <c r="J58" s="824"/>
      <c r="K58" s="824"/>
      <c r="L58" s="824"/>
      <c r="M58" s="824"/>
      <c r="N58" s="824"/>
      <c r="O58" s="824"/>
      <c r="P58" s="824"/>
      <c r="Q58" s="824"/>
      <c r="R58" s="824"/>
      <c r="S58" s="824"/>
      <c r="T58" s="824"/>
      <c r="U58" s="824"/>
      <c r="V58" s="824"/>
      <c r="W58" s="824"/>
      <c r="X58" s="824"/>
      <c r="Y58" s="431"/>
      <c r="Z58" s="431"/>
      <c r="AA58" s="431"/>
      <c r="AB58" s="431"/>
      <c r="AC58" s="431"/>
      <c r="AD58" s="431"/>
      <c r="AE58" s="431"/>
      <c r="AF58" s="431"/>
      <c r="AG58" s="431"/>
      <c r="AH58" s="431"/>
      <c r="AI58" s="431"/>
      <c r="AJ58" s="432"/>
      <c r="AK58" s="500">
        <f>IF(SUM('E.Leadership'!C39:C41)=0,"",AVERAGE('E.Leadership'!C39:C41))</f>
      </c>
      <c r="AL58" s="74">
        <f>'E.Leadership'!E43</f>
        <v>0</v>
      </c>
      <c r="AM58" s="23">
        <f>IF(SUM('E.Leadership'!F39:F41)=0,"",AVERAGE('E.Leadership'!F39:F41))</f>
      </c>
      <c r="AN58" s="74">
        <f>'E.Leadership'!H43</f>
        <v>0</v>
      </c>
      <c r="AO58" s="276">
        <v>2</v>
      </c>
      <c r="AP58" s="276">
        <v>4</v>
      </c>
    </row>
    <row r="59" spans="1:42" s="277" customFormat="1" ht="24.75" customHeight="1">
      <c r="A59" s="823" t="str">
        <f>'E.Leadership'!A45</f>
        <v>E.5  Quality System Certifications</v>
      </c>
      <c r="B59" s="824"/>
      <c r="C59" s="824"/>
      <c r="D59" s="824"/>
      <c r="E59" s="824"/>
      <c r="F59" s="824"/>
      <c r="G59" s="824"/>
      <c r="H59" s="824"/>
      <c r="I59" s="824"/>
      <c r="J59" s="824"/>
      <c r="K59" s="824"/>
      <c r="L59" s="824"/>
      <c r="M59" s="824"/>
      <c r="N59" s="824"/>
      <c r="O59" s="824"/>
      <c r="P59" s="824"/>
      <c r="Q59" s="824"/>
      <c r="R59" s="824"/>
      <c r="S59" s="824"/>
      <c r="T59" s="824"/>
      <c r="U59" s="824"/>
      <c r="V59" s="824"/>
      <c r="W59" s="824"/>
      <c r="X59" s="824"/>
      <c r="Y59" s="431"/>
      <c r="Z59" s="431"/>
      <c r="AA59" s="431"/>
      <c r="AB59" s="431"/>
      <c r="AC59" s="431"/>
      <c r="AD59" s="431"/>
      <c r="AE59" s="431"/>
      <c r="AF59" s="431"/>
      <c r="AG59" s="431"/>
      <c r="AH59" s="431"/>
      <c r="AI59" s="431"/>
      <c r="AJ59" s="432"/>
      <c r="AK59" s="500">
        <f>IF(SUM('E.Leadership'!C46:C48)=0,"",AVERAGE('E.Leadership'!C46:C48))</f>
      </c>
      <c r="AL59" s="74">
        <f>'E.Leadership'!E50</f>
        <v>0</v>
      </c>
      <c r="AM59" s="23">
        <f>IF(SUM('E.Leadership'!F46:F48)=0,"",AVERAGE('E.Leadership'!F46:F48))</f>
      </c>
      <c r="AN59" s="74">
        <f>'E.Leadership'!H50</f>
        <v>0</v>
      </c>
      <c r="AO59" s="276">
        <v>2</v>
      </c>
      <c r="AP59" s="276">
        <v>4</v>
      </c>
    </row>
    <row r="60" spans="1:42" s="277" customFormat="1" ht="24.75" customHeight="1">
      <c r="A60" s="823" t="str">
        <f>'E.Leadership'!A52</f>
        <v>E.6  Training </v>
      </c>
      <c r="B60" s="824"/>
      <c r="C60" s="824"/>
      <c r="D60" s="824"/>
      <c r="E60" s="824"/>
      <c r="F60" s="824"/>
      <c r="G60" s="824"/>
      <c r="H60" s="824"/>
      <c r="I60" s="824"/>
      <c r="J60" s="824"/>
      <c r="K60" s="824"/>
      <c r="L60" s="824"/>
      <c r="M60" s="824"/>
      <c r="N60" s="824"/>
      <c r="O60" s="824"/>
      <c r="P60" s="824"/>
      <c r="Q60" s="824"/>
      <c r="R60" s="824"/>
      <c r="S60" s="824"/>
      <c r="T60" s="824"/>
      <c r="U60" s="824"/>
      <c r="V60" s="824"/>
      <c r="W60" s="824"/>
      <c r="X60" s="824"/>
      <c r="Y60" s="431"/>
      <c r="Z60" s="431"/>
      <c r="AA60" s="431"/>
      <c r="AB60" s="431"/>
      <c r="AC60" s="431"/>
      <c r="AD60" s="431"/>
      <c r="AE60" s="431"/>
      <c r="AF60" s="431"/>
      <c r="AG60" s="431"/>
      <c r="AH60" s="431"/>
      <c r="AI60" s="431"/>
      <c r="AJ60" s="432"/>
      <c r="AK60" s="500">
        <f>IF(SUM('E.Leadership'!C53:C57)=0,"",AVERAGE('E.Leadership'!C53:C57))</f>
      </c>
      <c r="AL60" s="74">
        <f>'E.Leadership'!E59</f>
        <v>0</v>
      </c>
      <c r="AM60" s="23">
        <f>IF(SUM('E.Leadership'!F53:F57)=0,"",AVERAGE('E.Leadership'!F53:F57))</f>
      </c>
      <c r="AN60" s="74">
        <f>'E.Leadership'!H59</f>
        <v>0</v>
      </c>
      <c r="AO60" s="276">
        <v>2</v>
      </c>
      <c r="AP60" s="276">
        <v>4</v>
      </c>
    </row>
    <row r="61" spans="1:42" s="277" customFormat="1" ht="24.75" customHeight="1">
      <c r="A61" s="823" t="str">
        <f>'E.Leadership'!A61</f>
        <v>E.7  Supply Base Management skills</v>
      </c>
      <c r="B61" s="824"/>
      <c r="C61" s="824"/>
      <c r="D61" s="824"/>
      <c r="E61" s="824"/>
      <c r="F61" s="824"/>
      <c r="G61" s="824"/>
      <c r="H61" s="824"/>
      <c r="I61" s="824"/>
      <c r="J61" s="824"/>
      <c r="K61" s="824"/>
      <c r="L61" s="824"/>
      <c r="M61" s="824"/>
      <c r="N61" s="824"/>
      <c r="O61" s="824"/>
      <c r="P61" s="824"/>
      <c r="Q61" s="824"/>
      <c r="R61" s="824"/>
      <c r="S61" s="824"/>
      <c r="T61" s="824"/>
      <c r="U61" s="824"/>
      <c r="V61" s="824"/>
      <c r="W61" s="824"/>
      <c r="X61" s="824"/>
      <c r="Y61" s="431"/>
      <c r="Z61" s="431"/>
      <c r="AA61" s="431"/>
      <c r="AB61" s="431"/>
      <c r="AC61" s="431"/>
      <c r="AD61" s="431"/>
      <c r="AE61" s="431"/>
      <c r="AF61" s="431"/>
      <c r="AG61" s="431"/>
      <c r="AH61" s="431"/>
      <c r="AI61" s="431"/>
      <c r="AJ61" s="432"/>
      <c r="AK61" s="500">
        <f>IF(SUM('E.Leadership'!C62:C64)=0,"",AVERAGE('E.Leadership'!C62:C64))</f>
      </c>
      <c r="AL61" s="74">
        <f>'E.Leadership'!E66</f>
        <v>0</v>
      </c>
      <c r="AM61" s="23">
        <f>IF(SUM('E.Leadership'!F62:F64)=0,"",AVERAGE('E.Leadership'!F62:F64))</f>
      </c>
      <c r="AN61" s="74">
        <f>'E.Leadership'!H66</f>
        <v>0</v>
      </c>
      <c r="AO61" s="276">
        <v>2</v>
      </c>
      <c r="AP61" s="276">
        <v>4</v>
      </c>
    </row>
    <row r="62" spans="1:42" s="277" customFormat="1" ht="24.75" customHeight="1">
      <c r="A62" s="823" t="str">
        <f>'E.Leadership'!A68</f>
        <v>E.8  Supplier Ethics &amp; Business Conduct</v>
      </c>
      <c r="B62" s="824"/>
      <c r="C62" s="824"/>
      <c r="D62" s="824"/>
      <c r="E62" s="824"/>
      <c r="F62" s="824"/>
      <c r="G62" s="824"/>
      <c r="H62" s="824"/>
      <c r="I62" s="824"/>
      <c r="J62" s="824"/>
      <c r="K62" s="824"/>
      <c r="L62" s="824"/>
      <c r="M62" s="824"/>
      <c r="N62" s="824"/>
      <c r="O62" s="824"/>
      <c r="P62" s="824"/>
      <c r="Q62" s="824"/>
      <c r="R62" s="824"/>
      <c r="S62" s="824"/>
      <c r="T62" s="824"/>
      <c r="U62" s="824"/>
      <c r="V62" s="824"/>
      <c r="W62" s="824"/>
      <c r="X62" s="824"/>
      <c r="Y62" s="431"/>
      <c r="Z62" s="431"/>
      <c r="AA62" s="431"/>
      <c r="AB62" s="431"/>
      <c r="AC62" s="431"/>
      <c r="AD62" s="431"/>
      <c r="AE62" s="431"/>
      <c r="AF62" s="431"/>
      <c r="AG62" s="431"/>
      <c r="AH62" s="431"/>
      <c r="AI62" s="431"/>
      <c r="AJ62" s="432"/>
      <c r="AK62" s="503">
        <f>IF(SUM('E.Leadership'!C69:C79)=0,"",AVERAGE('E.Leadership'!C69:C79))</f>
        <v>1</v>
      </c>
      <c r="AL62" s="504">
        <f>'E.Leadership'!E79</f>
        <v>0</v>
      </c>
      <c r="AM62" s="503">
        <f>IF(SUM('E.Leadership'!F69:F77)=0,"",AVERAGE('E.Leadership'!F69:F77))</f>
      </c>
      <c r="AN62" s="504">
        <f>'E.Leadership'!H79</f>
        <v>0</v>
      </c>
      <c r="AO62" s="276">
        <v>2</v>
      </c>
      <c r="AP62" s="276">
        <v>4</v>
      </c>
    </row>
    <row r="63" spans="1:40" ht="20.25">
      <c r="A63" s="618" t="str">
        <f>'F.Hazardous Substances'!A4</f>
        <v>F. Hazardous Substances &amp; Conflict Materials</v>
      </c>
      <c r="B63" s="619"/>
      <c r="C63" s="619"/>
      <c r="D63" s="619"/>
      <c r="E63" s="619"/>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20"/>
      <c r="AK63" s="437"/>
      <c r="AL63" s="438"/>
      <c r="AM63" s="437"/>
      <c r="AN63" s="438"/>
    </row>
    <row r="64" spans="1:40" ht="24.75" customHeight="1">
      <c r="A64" s="823" t="str">
        <f>'F.Hazardous Substances'!A6</f>
        <v>F.1  Hazardous Substances</v>
      </c>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431"/>
      <c r="Z64" s="431"/>
      <c r="AA64" s="431"/>
      <c r="AB64" s="431"/>
      <c r="AC64" s="431"/>
      <c r="AD64" s="431"/>
      <c r="AE64" s="431"/>
      <c r="AF64" s="431"/>
      <c r="AG64" s="431"/>
      <c r="AH64" s="431"/>
      <c r="AI64" s="431"/>
      <c r="AJ64" s="432"/>
      <c r="AK64" s="500">
        <f>IF(SUM('F.Hazardous Substances'!C9:C21)=0,"",AVERAGE('F.Hazardous Substances'!C9:C21))</f>
      </c>
      <c r="AL64" s="74">
        <f>'F.Hazardous Substances'!E25</f>
        <v>0</v>
      </c>
      <c r="AM64" s="23">
        <f>IF(SUM('F.Hazardous Substances'!F9:F21)=0,"",AVERAGE('F.Hazardous Substances'!F9:F21))</f>
      </c>
      <c r="AN64" s="74">
        <f>'F.Hazardous Substances'!H25</f>
        <v>0</v>
      </c>
    </row>
    <row r="65" spans="1:40" ht="24.75" customHeight="1" thickBot="1">
      <c r="A65" s="842" t="str">
        <f>'F.Hazardous Substances'!A27</f>
        <v>F.2  Conflict Materials</v>
      </c>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435"/>
      <c r="Z65" s="435"/>
      <c r="AA65" s="435"/>
      <c r="AB65" s="435"/>
      <c r="AC65" s="435"/>
      <c r="AD65" s="435"/>
      <c r="AE65" s="435"/>
      <c r="AF65" s="435"/>
      <c r="AG65" s="435"/>
      <c r="AH65" s="435"/>
      <c r="AI65" s="435"/>
      <c r="AJ65" s="436"/>
      <c r="AK65" s="505">
        <f>IF(SUM('F.Hazardous Substances'!C29:C47)=0,"",AVERAGE('F.Hazardous Substances'!C29:C47))</f>
      </c>
      <c r="AL65" s="506">
        <f>'F.Hazardous Substances'!E51</f>
        <v>0</v>
      </c>
      <c r="AM65" s="507">
        <f>IF(SUM('F.Hazardous Substances'!F29:F47)=0,"",AVERAGE('F.Hazardous Substances'!F29:F47))</f>
      </c>
      <c r="AN65" s="506">
        <f>'F.Hazardous Substances'!H51</f>
        <v>0</v>
      </c>
    </row>
    <row r="66" ht="13.5" thickTop="1"/>
    <row r="67" ht="12.75">
      <c r="K67" s="193"/>
    </row>
    <row r="68" spans="3:11" ht="12.75">
      <c r="C68" s="65"/>
      <c r="K68" s="193"/>
    </row>
    <row r="69" spans="3:11" ht="12.75">
      <c r="C69" s="65"/>
      <c r="K69" s="193"/>
    </row>
    <row r="70" ht="12.75">
      <c r="C70" s="65"/>
    </row>
  </sheetData>
  <sheetProtection/>
  <mergeCells count="61">
    <mergeCell ref="A3:E3"/>
    <mergeCell ref="F26:U26"/>
    <mergeCell ref="A25:E25"/>
    <mergeCell ref="A24:E24"/>
    <mergeCell ref="A26:E26"/>
    <mergeCell ref="A56:X56"/>
    <mergeCell ref="A43:X43"/>
    <mergeCell ref="A36:X36"/>
    <mergeCell ref="A37:X37"/>
    <mergeCell ref="A30:E30"/>
    <mergeCell ref="A65:X65"/>
    <mergeCell ref="A64:X64"/>
    <mergeCell ref="A62:X62"/>
    <mergeCell ref="A61:X61"/>
    <mergeCell ref="A57:X57"/>
    <mergeCell ref="A59:X59"/>
    <mergeCell ref="A58:X58"/>
    <mergeCell ref="A60:X60"/>
    <mergeCell ref="A55:X55"/>
    <mergeCell ref="A46:X46"/>
    <mergeCell ref="A40:X40"/>
    <mergeCell ref="A51:X51"/>
    <mergeCell ref="A39:X39"/>
    <mergeCell ref="V29:AA29"/>
    <mergeCell ref="A29:E29"/>
    <mergeCell ref="F30:H30"/>
    <mergeCell ref="A35:X35"/>
    <mergeCell ref="A53:X53"/>
    <mergeCell ref="B9:E9"/>
    <mergeCell ref="B17:E17"/>
    <mergeCell ref="A11:E11"/>
    <mergeCell ref="F27:U27"/>
    <mergeCell ref="V27:AA27"/>
    <mergeCell ref="A50:X50"/>
    <mergeCell ref="A42:X42"/>
    <mergeCell ref="A28:E28"/>
    <mergeCell ref="F28:H28"/>
    <mergeCell ref="V28:AA28"/>
    <mergeCell ref="A52:X52"/>
    <mergeCell ref="A47:X47"/>
    <mergeCell ref="A48:X48"/>
    <mergeCell ref="A44:X44"/>
    <mergeCell ref="A38:X38"/>
    <mergeCell ref="F29:H29"/>
    <mergeCell ref="A27:E27"/>
    <mergeCell ref="AB25:AN25"/>
    <mergeCell ref="V25:AA25"/>
    <mergeCell ref="V26:AA26"/>
    <mergeCell ref="AK21:AL21"/>
    <mergeCell ref="AM22:AN22"/>
    <mergeCell ref="N22:O22"/>
    <mergeCell ref="A22:M22"/>
    <mergeCell ref="AK32:AN32"/>
    <mergeCell ref="F24:U24"/>
    <mergeCell ref="F25:U25"/>
    <mergeCell ref="V24:AA24"/>
    <mergeCell ref="AB24:AN24"/>
    <mergeCell ref="AK19:AL19"/>
    <mergeCell ref="AK20:AL20"/>
    <mergeCell ref="Z22:AL22"/>
    <mergeCell ref="AB27:AN27"/>
  </mergeCells>
  <conditionalFormatting sqref="AM50:AM53 AM46:AM48 AM35:AM40 AM42:AM44 AK50:AK53 AK46:AK48 AK35:AK40 AK42:AK44 AK55:AK62 AM64:AM65 AK64:AK65 AM55:AM62">
    <cfRule type="cellIs" priority="19" dxfId="2" operator="between" stopIfTrue="1">
      <formula>0</formula>
      <formula>2</formula>
    </cfRule>
    <cfRule type="cellIs" priority="20" dxfId="1" operator="lessThan" stopIfTrue="1">
      <formula>4</formula>
    </cfRule>
    <cfRule type="cellIs" priority="21" dxfId="0" operator="greaterThanOrEqual" stopIfTrue="1">
      <formula>4</formula>
    </cfRule>
  </conditionalFormatting>
  <conditionalFormatting sqref="L13:O13 L5:O5 J15:K15 G14:S14 F12:F14 J16:U17 G4:K5 F15:I17 J7:K7 G6:S6 F4:F6 F9:V9 F7:I8 F17:V17 L4:AI4 L12:AI12 G12:K13 V16 J8:V8">
    <cfRule type="cellIs" priority="13" dxfId="0" operator="between" stopIfTrue="1">
      <formula>5</formula>
      <formula>4</formula>
    </cfRule>
    <cfRule type="cellIs" priority="14" dxfId="1" operator="equal" stopIfTrue="1">
      <formula>3</formula>
    </cfRule>
    <cfRule type="cellIs" priority="15" dxfId="2" operator="between" stopIfTrue="1">
      <formula>0</formula>
      <formula>2</formula>
    </cfRule>
  </conditionalFormatting>
  <printOptions horizontalCentered="1"/>
  <pageMargins left="0.12" right="0.12" top="0.5" bottom="0.5" header="0.5" footer="0.5"/>
  <pageSetup fitToHeight="1" fitToWidth="1" horizontalDpi="600" verticalDpi="600" orientation="portrait" scale="37" r:id="rId2"/>
  <drawing r:id="rId1"/>
</worksheet>
</file>

<file path=xl/worksheets/sheet5.xml><?xml version="1.0" encoding="utf-8"?>
<worksheet xmlns="http://schemas.openxmlformats.org/spreadsheetml/2006/main" xmlns:r="http://schemas.openxmlformats.org/officeDocument/2006/relationships">
  <sheetPr codeName="Sheet10">
    <tabColor indexed="42"/>
    <pageSetUpPr fitToPage="1"/>
  </sheetPr>
  <dimension ref="A1:AC45"/>
  <sheetViews>
    <sheetView showGridLines="0" zoomScale="90" zoomScaleNormal="90" zoomScalePageLayoutView="0" workbookViewId="0" topLeftCell="A1">
      <pane ySplit="3" topLeftCell="A4" activePane="bottomLeft" state="frozen"/>
      <selection pane="topLeft" activeCell="A1" sqref="A1:O2"/>
      <selection pane="bottomLeft" activeCell="G4" sqref="G4"/>
    </sheetView>
  </sheetViews>
  <sheetFormatPr defaultColWidth="9.140625" defaultRowHeight="12.75"/>
  <cols>
    <col min="1" max="1" width="3.421875" style="20" customWidth="1"/>
    <col min="2" max="2" width="56.00390625" style="20" customWidth="1"/>
    <col min="3" max="5" width="4.8515625" style="20" customWidth="1"/>
    <col min="6" max="6" width="5.00390625" style="20" customWidth="1"/>
    <col min="7" max="20" width="5.140625" style="20" customWidth="1"/>
    <col min="21" max="21" width="5.140625" style="359" customWidth="1"/>
    <col min="22" max="25" width="5.140625" style="20" customWidth="1"/>
    <col min="26" max="27" width="3.7109375" style="20" customWidth="1"/>
    <col min="28" max="28" width="6.00390625" style="20" customWidth="1"/>
    <col min="29" max="29" width="4.421875" style="21" customWidth="1"/>
    <col min="30" max="33" width="4.421875" style="20" customWidth="1"/>
    <col min="34" max="16384" width="9.140625" style="20" customWidth="1"/>
  </cols>
  <sheetData>
    <row r="1" spans="1:29" ht="13.5" thickTop="1">
      <c r="A1" s="557"/>
      <c r="B1" s="847">
        <f>Summary!F24</f>
        <v>0</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558"/>
    </row>
    <row r="2" spans="1:29" ht="12.75">
      <c r="A2" s="559"/>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560"/>
    </row>
    <row r="3" spans="1:29" ht="12.75">
      <c r="A3" s="559"/>
      <c r="B3" s="849">
        <f>Summary!F29</f>
        <v>0</v>
      </c>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560"/>
    </row>
    <row r="4" spans="1:29" ht="13.5" customHeight="1">
      <c r="A4" s="692"/>
      <c r="B4" s="851" t="s">
        <v>396</v>
      </c>
      <c r="C4" s="115"/>
      <c r="D4" s="50"/>
      <c r="E4" s="52" t="s">
        <v>156</v>
      </c>
      <c r="F4" s="47" t="s">
        <v>141</v>
      </c>
      <c r="G4" s="551" t="s">
        <v>344</v>
      </c>
      <c r="H4" s="51"/>
      <c r="I4" s="50"/>
      <c r="J4" s="50"/>
      <c r="K4" s="50"/>
      <c r="L4" s="50"/>
      <c r="M4" s="50"/>
      <c r="N4" s="50"/>
      <c r="O4" s="50"/>
      <c r="P4" s="50"/>
      <c r="Q4" s="50"/>
      <c r="R4" s="50"/>
      <c r="S4" s="50"/>
      <c r="T4" s="50"/>
      <c r="U4" s="72"/>
      <c r="V4" s="50"/>
      <c r="W4" s="50"/>
      <c r="X4" s="50"/>
      <c r="Y4" s="50"/>
      <c r="Z4" s="50"/>
      <c r="AA4" s="50"/>
      <c r="AB4" s="50"/>
      <c r="AC4" s="116"/>
    </row>
    <row r="5" spans="1:29" ht="13.5" customHeight="1">
      <c r="A5" s="692"/>
      <c r="B5" s="852"/>
      <c r="C5" s="52"/>
      <c r="D5" s="50"/>
      <c r="E5" s="115"/>
      <c r="F5" s="47" t="s">
        <v>142</v>
      </c>
      <c r="G5" s="551" t="s">
        <v>346</v>
      </c>
      <c r="H5" s="51"/>
      <c r="I5" s="50"/>
      <c r="J5" s="50"/>
      <c r="K5" s="50"/>
      <c r="L5" s="50"/>
      <c r="M5" s="50"/>
      <c r="N5" s="50"/>
      <c r="O5" s="50"/>
      <c r="P5" s="50"/>
      <c r="Q5" s="50"/>
      <c r="R5" s="50"/>
      <c r="S5" s="50"/>
      <c r="T5" s="50"/>
      <c r="U5" s="72"/>
      <c r="V5" s="50"/>
      <c r="W5" s="50"/>
      <c r="X5" s="50"/>
      <c r="Y5" s="50"/>
      <c r="Z5" s="50"/>
      <c r="AA5" s="50"/>
      <c r="AB5" s="50"/>
      <c r="AC5" s="116"/>
    </row>
    <row r="6" spans="1:29" s="24" customFormat="1" ht="13.5" customHeight="1" thickBot="1">
      <c r="A6" s="281"/>
      <c r="B6" s="95"/>
      <c r="C6" s="95"/>
      <c r="D6" s="95"/>
      <c r="E6" s="52"/>
      <c r="F6" s="46" t="s">
        <v>143</v>
      </c>
      <c r="G6" s="551" t="s">
        <v>345</v>
      </c>
      <c r="H6" s="51"/>
      <c r="I6" s="95"/>
      <c r="J6" s="95"/>
      <c r="K6" s="95"/>
      <c r="L6" s="95"/>
      <c r="M6" s="95"/>
      <c r="N6" s="95"/>
      <c r="O6" s="95"/>
      <c r="P6" s="95"/>
      <c r="Q6" s="95"/>
      <c r="R6" s="95"/>
      <c r="S6" s="95"/>
      <c r="T6" s="95"/>
      <c r="U6" s="352"/>
      <c r="V6" s="95"/>
      <c r="W6" s="300"/>
      <c r="X6" s="95"/>
      <c r="Y6" s="95"/>
      <c r="Z6" s="95"/>
      <c r="AA6" s="95"/>
      <c r="AB6" s="107" t="s">
        <v>150</v>
      </c>
      <c r="AC6" s="116"/>
    </row>
    <row r="7" spans="1:29" s="24" customFormat="1" ht="13.5" customHeight="1" thickBot="1">
      <c r="A7" s="282"/>
      <c r="B7" s="109"/>
      <c r="C7" s="102" t="s">
        <v>144</v>
      </c>
      <c r="D7" s="102" t="s">
        <v>145</v>
      </c>
      <c r="E7" s="102" t="s">
        <v>138</v>
      </c>
      <c r="F7" s="104">
        <v>5</v>
      </c>
      <c r="G7" s="104">
        <v>10</v>
      </c>
      <c r="H7" s="104">
        <v>15</v>
      </c>
      <c r="I7" s="104">
        <v>20</v>
      </c>
      <c r="J7" s="104">
        <v>25</v>
      </c>
      <c r="K7" s="104">
        <v>30</v>
      </c>
      <c r="L7" s="104">
        <v>35</v>
      </c>
      <c r="M7" s="104">
        <v>40</v>
      </c>
      <c r="N7" s="104">
        <v>45</v>
      </c>
      <c r="O7" s="104">
        <v>50</v>
      </c>
      <c r="P7" s="104">
        <v>55</v>
      </c>
      <c r="Q7" s="104">
        <v>60</v>
      </c>
      <c r="R7" s="104">
        <v>65</v>
      </c>
      <c r="S7" s="105">
        <v>70</v>
      </c>
      <c r="T7" s="104">
        <v>75</v>
      </c>
      <c r="U7" s="353">
        <v>80</v>
      </c>
      <c r="V7" s="105">
        <v>85</v>
      </c>
      <c r="W7" s="104">
        <v>90</v>
      </c>
      <c r="X7" s="104">
        <v>95</v>
      </c>
      <c r="Y7" s="106">
        <v>100</v>
      </c>
      <c r="Z7" s="95"/>
      <c r="AA7" s="95"/>
      <c r="AB7" s="107" t="s">
        <v>151</v>
      </c>
      <c r="AC7" s="116"/>
    </row>
    <row r="8" spans="1:29" s="24" customFormat="1" ht="13.5" customHeight="1" thickBot="1">
      <c r="A8" s="693" t="s">
        <v>140</v>
      </c>
      <c r="B8" s="694"/>
      <c r="C8" s="695">
        <f>+'A.Quality'!F98</f>
        <v>0</v>
      </c>
      <c r="D8" s="695">
        <f>+'A.Quality'!G98</f>
        <v>150</v>
      </c>
      <c r="E8" s="696">
        <f>IF(D8=0,"NA",C8/D8*100)</f>
        <v>0</v>
      </c>
      <c r="F8" s="360">
        <f>IF($E8&lt;F$7,"",IF($D8=0,"",IF($E8&gt;=80,"G",IF($E8&gt;=60,"Y",IF($E8&lt;60,"R")))))</f>
      </c>
      <c r="G8" s="28">
        <f aca="true" t="shared" si="0" ref="G8:Y10">IF($E8&lt;G$7,"",IF($D8=0,"",IF($E8&gt;=80,"G",IF($E8&gt;=60,"Y",IF($E8&lt;60,"R")))))</f>
      </c>
      <c r="H8" s="28">
        <f t="shared" si="0"/>
      </c>
      <c r="I8" s="28">
        <f t="shared" si="0"/>
      </c>
      <c r="J8" s="28">
        <f t="shared" si="0"/>
      </c>
      <c r="K8" s="28">
        <f t="shared" si="0"/>
      </c>
      <c r="L8" s="28">
        <f t="shared" si="0"/>
      </c>
      <c r="M8" s="28">
        <f t="shared" si="0"/>
      </c>
      <c r="N8" s="28">
        <f t="shared" si="0"/>
      </c>
      <c r="O8" s="28">
        <f t="shared" si="0"/>
      </c>
      <c r="P8" s="28">
        <f t="shared" si="0"/>
      </c>
      <c r="Q8" s="28">
        <f t="shared" si="0"/>
      </c>
      <c r="R8" s="28">
        <f t="shared" si="0"/>
      </c>
      <c r="S8" s="28">
        <f t="shared" si="0"/>
      </c>
      <c r="T8" s="28">
        <f t="shared" si="0"/>
      </c>
      <c r="U8" s="357">
        <f t="shared" si="0"/>
      </c>
      <c r="V8" s="350">
        <f t="shared" si="0"/>
      </c>
      <c r="W8" s="28">
        <f t="shared" si="0"/>
      </c>
      <c r="X8" s="28">
        <f t="shared" si="0"/>
      </c>
      <c r="Y8" s="34">
        <f t="shared" si="0"/>
      </c>
      <c r="Z8" s="95"/>
      <c r="AA8" s="95"/>
      <c r="AB8" s="29">
        <f>+'A.Quality'!H98</f>
        <v>0</v>
      </c>
      <c r="AC8" s="118" t="s">
        <v>153</v>
      </c>
    </row>
    <row r="9" spans="1:29" s="24" customFormat="1" ht="13.5" customHeight="1">
      <c r="A9" s="281"/>
      <c r="B9" s="51" t="str">
        <f>+'A.Quality'!A6</f>
        <v>A.1  APQP Execution</v>
      </c>
      <c r="C9" s="96">
        <f>+'A.Quality'!F26</f>
        <v>0</v>
      </c>
      <c r="D9" s="96">
        <f>+'A.Quality'!G26</f>
        <v>40</v>
      </c>
      <c r="E9" s="96">
        <f aca="true" t="shared" si="1" ref="E9:E14">IF(D9=0,"NA",C9/D9*100)</f>
        <v>0</v>
      </c>
      <c r="F9" s="336">
        <f>IF($E9&lt;F$7,"",IF($D9=0,"",IF($E9&gt;=80,"G",IF($E9&gt;=60,"Y",IF($E9&lt;60,"R")))))</f>
      </c>
      <c r="G9" s="334">
        <f t="shared" si="0"/>
      </c>
      <c r="H9" s="334">
        <f t="shared" si="0"/>
      </c>
      <c r="I9" s="334">
        <f t="shared" si="0"/>
      </c>
      <c r="J9" s="334">
        <f t="shared" si="0"/>
      </c>
      <c r="K9" s="334">
        <f t="shared" si="0"/>
      </c>
      <c r="L9" s="334">
        <f t="shared" si="0"/>
      </c>
      <c r="M9" s="334">
        <f t="shared" si="0"/>
      </c>
      <c r="N9" s="334">
        <f t="shared" si="0"/>
      </c>
      <c r="O9" s="334">
        <f t="shared" si="0"/>
      </c>
      <c r="P9" s="334">
        <f t="shared" si="0"/>
      </c>
      <c r="Q9" s="334">
        <f t="shared" si="0"/>
      </c>
      <c r="R9" s="334">
        <f t="shared" si="0"/>
      </c>
      <c r="S9" s="334">
        <f t="shared" si="0"/>
      </c>
      <c r="T9" s="334">
        <f t="shared" si="0"/>
      </c>
      <c r="U9" s="354">
        <f t="shared" si="0"/>
      </c>
      <c r="V9" s="346">
        <f t="shared" si="0"/>
      </c>
      <c r="W9" s="334">
        <f t="shared" si="0"/>
      </c>
      <c r="X9" s="334">
        <f t="shared" si="0"/>
      </c>
      <c r="Y9" s="337">
        <f t="shared" si="0"/>
      </c>
      <c r="Z9" s="95"/>
      <c r="AA9" s="95"/>
      <c r="AB9" s="31">
        <f>IF(D9="na","NA",'A.Quality'!H26)</f>
        <v>0</v>
      </c>
      <c r="AC9" s="116"/>
    </row>
    <row r="10" spans="1:29" s="24" customFormat="1" ht="13.5" customHeight="1">
      <c r="A10" s="281"/>
      <c r="B10" s="51" t="str">
        <f>+'A.Quality'!A28</f>
        <v>A.2  Support Launch Activities</v>
      </c>
      <c r="C10" s="97">
        <f>+'A.Quality'!F35</f>
        <v>0</v>
      </c>
      <c r="D10" s="97">
        <f>+'A.Quality'!G35</f>
        <v>10</v>
      </c>
      <c r="E10" s="96">
        <f t="shared" si="1"/>
        <v>0</v>
      </c>
      <c r="F10" s="338">
        <f>IF($E10&lt;F$7,"",IF($D10=0,"",IF($E10&gt;=80,"G",IF($E10&gt;=60,"Y",IF($E10&lt;60,"R")))))</f>
      </c>
      <c r="G10" s="335">
        <f>IF($E10&lt;G$7,"",IF($D10=0,"",IF($E10&gt;=80,"G",IF($E10&gt;=60,"Y",IF($E10&lt;60,"R")))))</f>
      </c>
      <c r="H10" s="335">
        <f t="shared" si="0"/>
      </c>
      <c r="I10" s="335">
        <f t="shared" si="0"/>
      </c>
      <c r="J10" s="335">
        <f t="shared" si="0"/>
      </c>
      <c r="K10" s="335">
        <f t="shared" si="0"/>
      </c>
      <c r="L10" s="335">
        <f t="shared" si="0"/>
      </c>
      <c r="M10" s="335">
        <f t="shared" si="0"/>
      </c>
      <c r="N10" s="335">
        <f t="shared" si="0"/>
      </c>
      <c r="O10" s="335">
        <f t="shared" si="0"/>
      </c>
      <c r="P10" s="335">
        <f t="shared" si="0"/>
      </c>
      <c r="Q10" s="335">
        <f t="shared" si="0"/>
      </c>
      <c r="R10" s="335">
        <f t="shared" si="0"/>
      </c>
      <c r="S10" s="335">
        <f t="shared" si="0"/>
      </c>
      <c r="T10" s="335">
        <f t="shared" si="0"/>
      </c>
      <c r="U10" s="355">
        <f t="shared" si="0"/>
      </c>
      <c r="V10" s="348">
        <f t="shared" si="0"/>
      </c>
      <c r="W10" s="335">
        <f t="shared" si="0"/>
      </c>
      <c r="X10" s="335">
        <f t="shared" si="0"/>
      </c>
      <c r="Y10" s="339">
        <f t="shared" si="0"/>
      </c>
      <c r="Z10" s="95"/>
      <c r="AA10" s="95"/>
      <c r="AB10" s="32">
        <f>IF(D10="na","NA",+'A.Quality'!H35)</f>
        <v>0</v>
      </c>
      <c r="AC10" s="116"/>
    </row>
    <row r="11" spans="1:29" s="24" customFormat="1" ht="13.5" customHeight="1">
      <c r="A11" s="281"/>
      <c r="B11" s="51" t="str">
        <f>+'A.Quality'!A37</f>
        <v>A.3  Manufacturing Quality</v>
      </c>
      <c r="C11" s="97">
        <f>+'A.Quality'!F64</f>
        <v>0</v>
      </c>
      <c r="D11" s="97">
        <f>+'A.Quality'!G64</f>
        <v>60</v>
      </c>
      <c r="E11" s="96">
        <f t="shared" si="1"/>
        <v>0</v>
      </c>
      <c r="F11" s="338">
        <f>IF($E11&lt;F$7,"",IF($D11=0,"",IF($E11&gt;=80,"G",IF($E11&gt;=60,"Y",IF($E11&lt;60,"R")))))</f>
      </c>
      <c r="G11" s="335">
        <f aca="true" t="shared" si="2" ref="G11:Y12">IF($E11&lt;G$7,"",IF($D11=0,"",IF($E11&gt;=80,"G",IF($E11&gt;=60,"Y",IF($E11&lt;60,"R")))))</f>
      </c>
      <c r="H11" s="335">
        <f t="shared" si="2"/>
      </c>
      <c r="I11" s="335">
        <f t="shared" si="2"/>
      </c>
      <c r="J11" s="335">
        <f t="shared" si="2"/>
      </c>
      <c r="K11" s="335">
        <f t="shared" si="2"/>
      </c>
      <c r="L11" s="335">
        <f t="shared" si="2"/>
      </c>
      <c r="M11" s="335">
        <f t="shared" si="2"/>
      </c>
      <c r="N11" s="335">
        <f t="shared" si="2"/>
      </c>
      <c r="O11" s="335">
        <f t="shared" si="2"/>
      </c>
      <c r="P11" s="335">
        <f t="shared" si="2"/>
      </c>
      <c r="Q11" s="335">
        <f t="shared" si="2"/>
      </c>
      <c r="R11" s="335">
        <f t="shared" si="2"/>
      </c>
      <c r="S11" s="335">
        <f t="shared" si="2"/>
      </c>
      <c r="T11" s="335">
        <f t="shared" si="2"/>
      </c>
      <c r="U11" s="355">
        <f t="shared" si="2"/>
      </c>
      <c r="V11" s="348">
        <f t="shared" si="2"/>
      </c>
      <c r="W11" s="335">
        <f t="shared" si="2"/>
      </c>
      <c r="X11" s="335">
        <f t="shared" si="2"/>
      </c>
      <c r="Y11" s="339">
        <f t="shared" si="2"/>
      </c>
      <c r="Z11" s="95"/>
      <c r="AA11" s="95"/>
      <c r="AB11" s="32">
        <f>IF(D11="na","NA",+'A.Quality'!H64)</f>
        <v>0</v>
      </c>
      <c r="AC11" s="116"/>
    </row>
    <row r="12" spans="1:29" s="24" customFormat="1" ht="13.5" customHeight="1">
      <c r="A12" s="281"/>
      <c r="B12" s="111" t="str">
        <f>+'A.Quality'!A66</f>
        <v>A.4  Problem Solving</v>
      </c>
      <c r="C12" s="98">
        <f>+'A.Quality'!F81</f>
        <v>0</v>
      </c>
      <c r="D12" s="98">
        <f>+'A.Quality'!G81</f>
        <v>30</v>
      </c>
      <c r="E12" s="99">
        <f t="shared" si="1"/>
        <v>0</v>
      </c>
      <c r="F12" s="338">
        <f>IF($E12&lt;F$7,"",IF($D12=0,"",IF($E12&gt;=80,"G",IF($E12&gt;=60,"Y",IF($E12&lt;60,"R")))))</f>
      </c>
      <c r="G12" s="335">
        <f t="shared" si="2"/>
      </c>
      <c r="H12" s="335">
        <f t="shared" si="2"/>
      </c>
      <c r="I12" s="335">
        <f t="shared" si="2"/>
      </c>
      <c r="J12" s="335">
        <f t="shared" si="2"/>
      </c>
      <c r="K12" s="335">
        <f t="shared" si="2"/>
      </c>
      <c r="L12" s="335">
        <f t="shared" si="2"/>
      </c>
      <c r="M12" s="335">
        <f t="shared" si="2"/>
      </c>
      <c r="N12" s="335">
        <f t="shared" si="2"/>
      </c>
      <c r="O12" s="335">
        <f t="shared" si="2"/>
      </c>
      <c r="P12" s="335">
        <f t="shared" si="2"/>
      </c>
      <c r="Q12" s="335">
        <f t="shared" si="2"/>
      </c>
      <c r="R12" s="335">
        <f t="shared" si="2"/>
      </c>
      <c r="S12" s="335">
        <f t="shared" si="2"/>
      </c>
      <c r="T12" s="335">
        <f t="shared" si="2"/>
      </c>
      <c r="U12" s="355">
        <f t="shared" si="2"/>
      </c>
      <c r="V12" s="348">
        <f t="shared" si="2"/>
      </c>
      <c r="W12" s="335">
        <f t="shared" si="2"/>
      </c>
      <c r="X12" s="335">
        <f t="shared" si="2"/>
      </c>
      <c r="Y12" s="339">
        <f t="shared" si="2"/>
      </c>
      <c r="Z12" s="95"/>
      <c r="AA12" s="95"/>
      <c r="AB12" s="32">
        <f>IF(D12="na","NA",+'A.Quality'!H81)</f>
        <v>0</v>
      </c>
      <c r="AC12" s="116"/>
    </row>
    <row r="13" spans="1:29" s="24" customFormat="1" ht="13.5" customHeight="1">
      <c r="A13" s="281"/>
      <c r="B13" s="111" t="str">
        <f>+'A.Quality'!A83</f>
        <v>A.5  Quality Roadmap</v>
      </c>
      <c r="C13" s="98">
        <f>+'A.Quality'!F88</f>
        <v>0</v>
      </c>
      <c r="D13" s="98">
        <f>+'A.Quality'!G88</f>
        <v>5</v>
      </c>
      <c r="E13" s="99">
        <f t="shared" si="1"/>
        <v>0</v>
      </c>
      <c r="F13" s="338">
        <f aca="true" t="shared" si="3" ref="F13:U17">IF($E13&lt;F$7,"",IF($D13=0,"",IF($E13&gt;=80,"G",IF($E13&gt;=60,"Y",IF($E13&lt;60,"R")))))</f>
      </c>
      <c r="G13" s="335">
        <f t="shared" si="3"/>
      </c>
      <c r="H13" s="335">
        <f t="shared" si="3"/>
      </c>
      <c r="I13" s="335">
        <f t="shared" si="3"/>
      </c>
      <c r="J13" s="335">
        <f t="shared" si="3"/>
      </c>
      <c r="K13" s="335">
        <f t="shared" si="3"/>
      </c>
      <c r="L13" s="335">
        <f t="shared" si="3"/>
      </c>
      <c r="M13" s="335">
        <f t="shared" si="3"/>
      </c>
      <c r="N13" s="335">
        <f t="shared" si="3"/>
      </c>
      <c r="O13" s="335">
        <f t="shared" si="3"/>
      </c>
      <c r="P13" s="335">
        <f t="shared" si="3"/>
      </c>
      <c r="Q13" s="335">
        <f t="shared" si="3"/>
      </c>
      <c r="R13" s="335">
        <f t="shared" si="3"/>
      </c>
      <c r="S13" s="335">
        <f t="shared" si="3"/>
      </c>
      <c r="T13" s="335">
        <f t="shared" si="3"/>
      </c>
      <c r="U13" s="355">
        <f t="shared" si="3"/>
      </c>
      <c r="V13" s="348">
        <f aca="true" t="shared" si="4" ref="V13:Y17">IF($E13&lt;V$7,"",IF($D13=0,"",IF($E13&gt;=80,"G",IF($E13&gt;=60,"Y",IF($E13&lt;60,"R")))))</f>
      </c>
      <c r="W13" s="335">
        <f t="shared" si="4"/>
      </c>
      <c r="X13" s="335">
        <f t="shared" si="4"/>
      </c>
      <c r="Y13" s="339">
        <f t="shared" si="4"/>
      </c>
      <c r="Z13" s="95"/>
      <c r="AA13" s="95"/>
      <c r="AB13" s="32">
        <f>IF(D13="na","NA",+'A.Quality'!H88)</f>
        <v>0</v>
      </c>
      <c r="AC13" s="116"/>
    </row>
    <row r="14" spans="1:29" s="24" customFormat="1" ht="13.5" customHeight="1" thickBot="1">
      <c r="A14" s="281"/>
      <c r="B14" s="112" t="str">
        <f>+'A.Quality'!A90</f>
        <v>A.6  Warranty</v>
      </c>
      <c r="C14" s="100">
        <f>+'A.Quality'!F95</f>
        <v>0</v>
      </c>
      <c r="D14" s="100">
        <f>+'A.Quality'!G95</f>
        <v>5</v>
      </c>
      <c r="E14" s="101">
        <f t="shared" si="1"/>
        <v>0</v>
      </c>
      <c r="F14" s="340">
        <f t="shared" si="3"/>
      </c>
      <c r="G14" s="33">
        <f t="shared" si="3"/>
      </c>
      <c r="H14" s="33">
        <f t="shared" si="3"/>
      </c>
      <c r="I14" s="33">
        <f t="shared" si="3"/>
      </c>
      <c r="J14" s="33">
        <f t="shared" si="3"/>
      </c>
      <c r="K14" s="33">
        <f t="shared" si="3"/>
      </c>
      <c r="L14" s="33">
        <f t="shared" si="3"/>
      </c>
      <c r="M14" s="33">
        <f t="shared" si="3"/>
      </c>
      <c r="N14" s="33">
        <f t="shared" si="3"/>
      </c>
      <c r="O14" s="33">
        <f t="shared" si="3"/>
      </c>
      <c r="P14" s="33">
        <f t="shared" si="3"/>
      </c>
      <c r="Q14" s="33">
        <f t="shared" si="3"/>
      </c>
      <c r="R14" s="33">
        <f t="shared" si="3"/>
      </c>
      <c r="S14" s="33">
        <f t="shared" si="3"/>
      </c>
      <c r="T14" s="33">
        <f t="shared" si="3"/>
      </c>
      <c r="U14" s="356">
        <f t="shared" si="3"/>
      </c>
      <c r="V14" s="349">
        <f t="shared" si="4"/>
      </c>
      <c r="W14" s="33">
        <f t="shared" si="4"/>
      </c>
      <c r="X14" s="33">
        <f t="shared" si="4"/>
      </c>
      <c r="Y14" s="341">
        <f t="shared" si="4"/>
      </c>
      <c r="Z14" s="95"/>
      <c r="AA14" s="95"/>
      <c r="AB14" s="32">
        <f>IF(D10="na","NA",+'A.Quality'!H95)</f>
        <v>0</v>
      </c>
      <c r="AC14" s="116"/>
    </row>
    <row r="15" spans="1:29" ht="13.5" customHeight="1" thickBot="1">
      <c r="A15" s="693" t="s">
        <v>146</v>
      </c>
      <c r="B15" s="694"/>
      <c r="C15" s="695">
        <f>+'B.Commercial'!F44</f>
        <v>0</v>
      </c>
      <c r="D15" s="695">
        <f>+'B.Commercial'!G44</f>
        <v>50</v>
      </c>
      <c r="E15" s="697">
        <f aca="true" t="shared" si="5" ref="E15:E20">IF(D15=0,"NA",C15/D15*100)</f>
        <v>0</v>
      </c>
      <c r="F15" s="342">
        <f aca="true" t="shared" si="6" ref="F15:F20">IF($E15&lt;F$7,"",IF($D15=0,"",IF($E15&gt;=80,"G",IF($E15&gt;=60,"Y",IF($E15&lt;60,"R")))))</f>
      </c>
      <c r="G15" s="28">
        <f t="shared" si="3"/>
      </c>
      <c r="H15" s="28">
        <f t="shared" si="3"/>
      </c>
      <c r="I15" s="28">
        <f t="shared" si="3"/>
      </c>
      <c r="J15" s="28">
        <f t="shared" si="3"/>
      </c>
      <c r="K15" s="28">
        <f t="shared" si="3"/>
      </c>
      <c r="L15" s="28">
        <f t="shared" si="3"/>
      </c>
      <c r="M15" s="28">
        <f t="shared" si="3"/>
      </c>
      <c r="N15" s="28">
        <f t="shared" si="3"/>
      </c>
      <c r="O15" s="28">
        <f t="shared" si="3"/>
      </c>
      <c r="P15" s="28">
        <f t="shared" si="3"/>
      </c>
      <c r="Q15" s="28">
        <f t="shared" si="3"/>
      </c>
      <c r="R15" s="28">
        <f t="shared" si="3"/>
      </c>
      <c r="S15" s="28">
        <f t="shared" si="3"/>
      </c>
      <c r="T15" s="28">
        <f t="shared" si="3"/>
      </c>
      <c r="U15" s="357">
        <f t="shared" si="3"/>
      </c>
      <c r="V15" s="350">
        <f t="shared" si="4"/>
      </c>
      <c r="W15" s="28">
        <f t="shared" si="4"/>
      </c>
      <c r="X15" s="28">
        <f t="shared" si="4"/>
      </c>
      <c r="Y15" s="34">
        <f t="shared" si="4"/>
      </c>
      <c r="Z15" s="50"/>
      <c r="AA15" s="50"/>
      <c r="AB15" s="29">
        <f>IF(D15="na","NA",+'B.Commercial'!H44)</f>
        <v>0</v>
      </c>
      <c r="AC15" s="118" t="s">
        <v>153</v>
      </c>
    </row>
    <row r="16" spans="1:29" ht="13.5" customHeight="1">
      <c r="A16" s="79"/>
      <c r="B16" s="113" t="str">
        <f>+'B.Commercial'!A6</f>
        <v>B.1  Lean Manufacturing Systems</v>
      </c>
      <c r="C16" s="362">
        <f>+'B.Commercial'!F20</f>
        <v>0</v>
      </c>
      <c r="D16" s="362">
        <f>+'B.Commercial'!G20</f>
        <v>25</v>
      </c>
      <c r="E16" s="363">
        <f t="shared" si="5"/>
        <v>0</v>
      </c>
      <c r="F16" s="343">
        <f t="shared" si="6"/>
      </c>
      <c r="G16" s="30">
        <f t="shared" si="3"/>
      </c>
      <c r="H16" s="30">
        <f t="shared" si="3"/>
      </c>
      <c r="I16" s="30">
        <f t="shared" si="3"/>
      </c>
      <c r="J16" s="30">
        <f t="shared" si="3"/>
      </c>
      <c r="K16" s="30">
        <f t="shared" si="3"/>
      </c>
      <c r="L16" s="30">
        <f t="shared" si="3"/>
      </c>
      <c r="M16" s="30">
        <f t="shared" si="3"/>
      </c>
      <c r="N16" s="30">
        <f t="shared" si="3"/>
      </c>
      <c r="O16" s="30">
        <f t="shared" si="3"/>
      </c>
      <c r="P16" s="30">
        <f t="shared" si="3"/>
      </c>
      <c r="Q16" s="30">
        <f t="shared" si="3"/>
      </c>
      <c r="R16" s="30">
        <f t="shared" si="3"/>
      </c>
      <c r="S16" s="30">
        <f t="shared" si="3"/>
      </c>
      <c r="T16" s="30">
        <f t="shared" si="3"/>
      </c>
      <c r="U16" s="358">
        <f t="shared" si="3"/>
      </c>
      <c r="V16" s="351">
        <f t="shared" si="4"/>
      </c>
      <c r="W16" s="30">
        <f t="shared" si="4"/>
      </c>
      <c r="X16" s="30">
        <f t="shared" si="4"/>
      </c>
      <c r="Y16" s="344">
        <f t="shared" si="4"/>
      </c>
      <c r="Z16" s="50"/>
      <c r="AA16" s="50"/>
      <c r="AB16" s="31">
        <f>IF(D16="na","NA",+'B.Commercial'!H20)</f>
        <v>0</v>
      </c>
      <c r="AC16" s="116"/>
    </row>
    <row r="17" spans="1:29" ht="13.5" customHeight="1">
      <c r="A17" s="79"/>
      <c r="B17" s="113" t="str">
        <f>+'B.Commercial'!A22</f>
        <v>B.2  Just-In-Time (JIT) Principles</v>
      </c>
      <c r="C17" s="362">
        <f>+'B.Commercial'!F34</f>
        <v>0</v>
      </c>
      <c r="D17" s="362">
        <f>+'B.Commercial'!G34</f>
        <v>20</v>
      </c>
      <c r="E17" s="363">
        <f t="shared" si="5"/>
        <v>0</v>
      </c>
      <c r="F17" s="343">
        <f t="shared" si="6"/>
      </c>
      <c r="G17" s="30">
        <f>IF($E17&lt;G$7,"",IF($D17=0,"",IF($E17&gt;=80,"G",IF($E17&gt;=60,"Y",IF($E17&lt;60,"R")))))</f>
      </c>
      <c r="H17" s="30">
        <f t="shared" si="3"/>
      </c>
      <c r="I17" s="30">
        <f t="shared" si="3"/>
      </c>
      <c r="J17" s="30">
        <f t="shared" si="3"/>
      </c>
      <c r="K17" s="30">
        <f t="shared" si="3"/>
      </c>
      <c r="L17" s="30">
        <f t="shared" si="3"/>
      </c>
      <c r="M17" s="30">
        <f t="shared" si="3"/>
      </c>
      <c r="N17" s="30">
        <f t="shared" si="3"/>
      </c>
      <c r="O17" s="30">
        <f t="shared" si="3"/>
      </c>
      <c r="P17" s="30">
        <f t="shared" si="3"/>
      </c>
      <c r="Q17" s="30">
        <f t="shared" si="3"/>
      </c>
      <c r="R17" s="30">
        <f t="shared" si="3"/>
      </c>
      <c r="S17" s="30">
        <f t="shared" si="3"/>
      </c>
      <c r="T17" s="30">
        <f t="shared" si="3"/>
      </c>
      <c r="U17" s="358">
        <f t="shared" si="3"/>
      </c>
      <c r="V17" s="351">
        <f t="shared" si="4"/>
      </c>
      <c r="W17" s="30">
        <f t="shared" si="4"/>
      </c>
      <c r="X17" s="30">
        <f t="shared" si="4"/>
      </c>
      <c r="Y17" s="344">
        <f t="shared" si="4"/>
      </c>
      <c r="Z17" s="50"/>
      <c r="AA17" s="50"/>
      <c r="AB17" s="32">
        <f>IF(D17="na","NA",+'B.Commercial'!H34)</f>
        <v>0</v>
      </c>
      <c r="AC17" s="116"/>
    </row>
    <row r="18" spans="1:29" ht="13.5" customHeight="1" thickBot="1">
      <c r="A18" s="79"/>
      <c r="B18" s="114" t="str">
        <f>+'B.Commercial'!A36</f>
        <v>B.3  Cost Reduction </v>
      </c>
      <c r="C18" s="364">
        <f>+'B.Commercial'!F41</f>
        <v>0</v>
      </c>
      <c r="D18" s="364">
        <f>+'B.Commercial'!G41</f>
        <v>5</v>
      </c>
      <c r="E18" s="365">
        <f t="shared" si="5"/>
        <v>0</v>
      </c>
      <c r="F18" s="367">
        <f t="shared" si="6"/>
      </c>
      <c r="G18" s="368">
        <f aca="true" t="shared" si="7" ref="G18:Y23">IF($E18&lt;G$7,"",IF($D18=0,"",IF($E18&gt;=80,"G",IF($E18&gt;=60,"Y",IF($E18&lt;60,"R")))))</f>
      </c>
      <c r="H18" s="368">
        <f t="shared" si="7"/>
      </c>
      <c r="I18" s="368">
        <f t="shared" si="7"/>
      </c>
      <c r="J18" s="368">
        <f t="shared" si="7"/>
      </c>
      <c r="K18" s="368">
        <f t="shared" si="7"/>
      </c>
      <c r="L18" s="368">
        <f t="shared" si="7"/>
      </c>
      <c r="M18" s="368">
        <f t="shared" si="7"/>
      </c>
      <c r="N18" s="368">
        <f t="shared" si="7"/>
      </c>
      <c r="O18" s="368">
        <f t="shared" si="7"/>
      </c>
      <c r="P18" s="368">
        <f t="shared" si="7"/>
      </c>
      <c r="Q18" s="368">
        <f t="shared" si="7"/>
      </c>
      <c r="R18" s="368">
        <f t="shared" si="7"/>
      </c>
      <c r="S18" s="368">
        <f t="shared" si="7"/>
      </c>
      <c r="T18" s="368">
        <f t="shared" si="7"/>
      </c>
      <c r="U18" s="369">
        <f t="shared" si="7"/>
      </c>
      <c r="V18" s="370">
        <f t="shared" si="7"/>
      </c>
      <c r="W18" s="368">
        <f t="shared" si="7"/>
      </c>
      <c r="X18" s="368">
        <f t="shared" si="7"/>
      </c>
      <c r="Y18" s="371">
        <f t="shared" si="7"/>
      </c>
      <c r="Z18" s="50"/>
      <c r="AA18" s="50"/>
      <c r="AB18" s="32">
        <f>IF(D18="na","NA",+'B.Commercial'!H41)</f>
        <v>0</v>
      </c>
      <c r="AC18" s="116"/>
    </row>
    <row r="19" spans="1:29" ht="13.5" customHeight="1" thickBot="1">
      <c r="A19" s="693" t="s">
        <v>147</v>
      </c>
      <c r="B19" s="694"/>
      <c r="C19" s="695">
        <f>+'C.Material'!F52</f>
        <v>0</v>
      </c>
      <c r="D19" s="695">
        <f>+'C.Material'!G52</f>
        <v>70</v>
      </c>
      <c r="E19" s="697">
        <f t="shared" si="5"/>
        <v>0</v>
      </c>
      <c r="F19" s="342">
        <f t="shared" si="6"/>
      </c>
      <c r="G19" s="28">
        <f t="shared" si="7"/>
      </c>
      <c r="H19" s="28">
        <f t="shared" si="7"/>
      </c>
      <c r="I19" s="28">
        <f t="shared" si="7"/>
      </c>
      <c r="J19" s="28">
        <f t="shared" si="7"/>
      </c>
      <c r="K19" s="28">
        <f t="shared" si="7"/>
      </c>
      <c r="L19" s="28">
        <f t="shared" si="7"/>
      </c>
      <c r="M19" s="28">
        <f t="shared" si="7"/>
      </c>
      <c r="N19" s="28">
        <f t="shared" si="7"/>
      </c>
      <c r="O19" s="28">
        <f t="shared" si="7"/>
      </c>
      <c r="P19" s="28">
        <f t="shared" si="7"/>
      </c>
      <c r="Q19" s="28">
        <f t="shared" si="7"/>
      </c>
      <c r="R19" s="28">
        <f t="shared" si="7"/>
      </c>
      <c r="S19" s="28">
        <f t="shared" si="7"/>
      </c>
      <c r="T19" s="28">
        <f t="shared" si="7"/>
      </c>
      <c r="U19" s="357">
        <f t="shared" si="7"/>
      </c>
      <c r="V19" s="350">
        <f t="shared" si="7"/>
      </c>
      <c r="W19" s="28">
        <f t="shared" si="7"/>
      </c>
      <c r="X19" s="28">
        <f t="shared" si="7"/>
      </c>
      <c r="Y19" s="34">
        <f t="shared" si="7"/>
      </c>
      <c r="Z19" s="50"/>
      <c r="AA19" s="50"/>
      <c r="AB19" s="29">
        <f>IF(D19="na","NA",+'C.Material'!H52)</f>
        <v>0</v>
      </c>
      <c r="AC19" s="118" t="s">
        <v>153</v>
      </c>
    </row>
    <row r="20" spans="1:29" ht="13.5" customHeight="1">
      <c r="A20" s="79"/>
      <c r="B20" s="113" t="str">
        <f>+'C.Material'!A6</f>
        <v>C.1  Release Materials Management Systems</v>
      </c>
      <c r="C20" s="362">
        <f>+'C.Material'!F16</f>
        <v>0</v>
      </c>
      <c r="D20" s="362">
        <f>+'C.Material'!G16</f>
        <v>15</v>
      </c>
      <c r="E20" s="363">
        <f t="shared" si="5"/>
        <v>0</v>
      </c>
      <c r="F20" s="343">
        <f t="shared" si="6"/>
      </c>
      <c r="G20" s="30">
        <f t="shared" si="7"/>
      </c>
      <c r="H20" s="30">
        <f t="shared" si="7"/>
      </c>
      <c r="I20" s="30">
        <f t="shared" si="7"/>
      </c>
      <c r="J20" s="30">
        <f t="shared" si="7"/>
      </c>
      <c r="K20" s="30">
        <f t="shared" si="7"/>
      </c>
      <c r="L20" s="30">
        <f t="shared" si="7"/>
      </c>
      <c r="M20" s="30">
        <f t="shared" si="7"/>
      </c>
      <c r="N20" s="30">
        <f t="shared" si="7"/>
      </c>
      <c r="O20" s="30">
        <f t="shared" si="7"/>
      </c>
      <c r="P20" s="30">
        <f t="shared" si="7"/>
      </c>
      <c r="Q20" s="30">
        <f t="shared" si="7"/>
      </c>
      <c r="R20" s="30">
        <f t="shared" si="7"/>
      </c>
      <c r="S20" s="30">
        <f t="shared" si="7"/>
      </c>
      <c r="T20" s="30">
        <f t="shared" si="7"/>
      </c>
      <c r="U20" s="358">
        <f t="shared" si="7"/>
      </c>
      <c r="V20" s="351">
        <f t="shared" si="7"/>
      </c>
      <c r="W20" s="30">
        <f t="shared" si="7"/>
      </c>
      <c r="X20" s="30">
        <f t="shared" si="7"/>
      </c>
      <c r="Y20" s="344">
        <f t="shared" si="7"/>
      </c>
      <c r="Z20" s="50"/>
      <c r="AA20" s="50"/>
      <c r="AB20" s="32">
        <f>IF(D19="na","NA",+'C.Material'!H16)</f>
        <v>0</v>
      </c>
      <c r="AC20" s="116"/>
    </row>
    <row r="21" spans="1:29" ht="13.5" customHeight="1">
      <c r="A21" s="79"/>
      <c r="B21" s="113" t="str">
        <f>+'C.Material'!A18</f>
        <v>C.2  Electronic Data Management</v>
      </c>
      <c r="C21" s="362">
        <f>+'C.Material'!F26</f>
        <v>0</v>
      </c>
      <c r="D21" s="362">
        <f>+'C.Material'!G26</f>
        <v>10</v>
      </c>
      <c r="E21" s="366">
        <f aca="true" t="shared" si="8" ref="E21:E27">IF(D21=0,"NA",C21/D21*100)</f>
        <v>0</v>
      </c>
      <c r="F21" s="343">
        <f aca="true" t="shared" si="9" ref="F21:U23">IF($E21&lt;F$7,"",IF($D21=0,"",IF($E21&gt;=80,"G",IF($E21&gt;=60,"Y",IF($E21&lt;60,"R")))))</f>
      </c>
      <c r="G21" s="30">
        <f t="shared" si="9"/>
      </c>
      <c r="H21" s="30">
        <f t="shared" si="9"/>
      </c>
      <c r="I21" s="30">
        <f t="shared" si="9"/>
      </c>
      <c r="J21" s="30">
        <f t="shared" si="9"/>
      </c>
      <c r="K21" s="30">
        <f t="shared" si="9"/>
      </c>
      <c r="L21" s="30">
        <f t="shared" si="9"/>
      </c>
      <c r="M21" s="30">
        <f t="shared" si="9"/>
      </c>
      <c r="N21" s="30">
        <f t="shared" si="9"/>
      </c>
      <c r="O21" s="30">
        <f t="shared" si="9"/>
      </c>
      <c r="P21" s="30">
        <f t="shared" si="9"/>
      </c>
      <c r="Q21" s="30">
        <f t="shared" si="9"/>
      </c>
      <c r="R21" s="30">
        <f t="shared" si="9"/>
      </c>
      <c r="S21" s="30">
        <f t="shared" si="9"/>
      </c>
      <c r="T21" s="30">
        <f t="shared" si="9"/>
      </c>
      <c r="U21" s="358">
        <f t="shared" si="9"/>
      </c>
      <c r="V21" s="351">
        <f t="shared" si="7"/>
      </c>
      <c r="W21" s="30">
        <f t="shared" si="7"/>
      </c>
      <c r="X21" s="30">
        <f t="shared" si="7"/>
      </c>
      <c r="Y21" s="344">
        <f t="shared" si="7"/>
      </c>
      <c r="Z21" s="50"/>
      <c r="AA21" s="50"/>
      <c r="AB21" s="32">
        <f>IF($D21="na","NA",'C.Material'!H26)</f>
        <v>0</v>
      </c>
      <c r="AC21" s="116"/>
    </row>
    <row r="22" spans="1:29" ht="13.5" customHeight="1" thickBot="1">
      <c r="A22" s="79"/>
      <c r="B22" s="114" t="str">
        <f>+'C.Material'!A28</f>
        <v>C.3  Materials Management</v>
      </c>
      <c r="C22" s="364">
        <f>+'C.Material'!F49</f>
        <v>0</v>
      </c>
      <c r="D22" s="364">
        <f>+'C.Material'!G49</f>
        <v>45</v>
      </c>
      <c r="E22" s="365">
        <f t="shared" si="8"/>
        <v>0</v>
      </c>
      <c r="F22" s="343">
        <f t="shared" si="9"/>
      </c>
      <c r="G22" s="30">
        <f t="shared" si="9"/>
      </c>
      <c r="H22" s="30">
        <f t="shared" si="9"/>
      </c>
      <c r="I22" s="30">
        <f t="shared" si="9"/>
      </c>
      <c r="J22" s="30">
        <f t="shared" si="9"/>
      </c>
      <c r="K22" s="30">
        <f t="shared" si="9"/>
      </c>
      <c r="L22" s="30">
        <f t="shared" si="9"/>
      </c>
      <c r="M22" s="30">
        <f t="shared" si="9"/>
      </c>
      <c r="N22" s="30">
        <f t="shared" si="9"/>
      </c>
      <c r="O22" s="30">
        <f t="shared" si="9"/>
      </c>
      <c r="P22" s="30">
        <f t="shared" si="9"/>
      </c>
      <c r="Q22" s="30">
        <f t="shared" si="9"/>
      </c>
      <c r="R22" s="30">
        <f t="shared" si="9"/>
      </c>
      <c r="S22" s="30">
        <f t="shared" si="9"/>
      </c>
      <c r="T22" s="30">
        <f t="shared" si="9"/>
      </c>
      <c r="U22" s="358">
        <f t="shared" si="9"/>
      </c>
      <c r="V22" s="351">
        <f t="shared" si="7"/>
      </c>
      <c r="W22" s="30">
        <f t="shared" si="7"/>
      </c>
      <c r="X22" s="30">
        <f t="shared" si="7"/>
      </c>
      <c r="Y22" s="339">
        <f t="shared" si="7"/>
      </c>
      <c r="Z22" s="50"/>
      <c r="AA22" s="50"/>
      <c r="AB22" s="32">
        <f>IF(D22="na","NA",+'C.Material'!H49)</f>
        <v>0</v>
      </c>
      <c r="AC22" s="116"/>
    </row>
    <row r="23" spans="1:29" ht="13.5" customHeight="1" thickBot="1">
      <c r="A23" s="693" t="s">
        <v>148</v>
      </c>
      <c r="B23" s="694"/>
      <c r="C23" s="695">
        <f>+'D.Engineering'!F40</f>
        <v>0</v>
      </c>
      <c r="D23" s="695">
        <f>+'D.Engineering'!G40</f>
        <v>30</v>
      </c>
      <c r="E23" s="697">
        <f t="shared" si="8"/>
        <v>0</v>
      </c>
      <c r="F23" s="342">
        <f aca="true" t="shared" si="10" ref="F23:G28">IF($E23&lt;F$7,"",IF($D23=0,"",IF($E23&gt;=80,"G",IF($E23&gt;=60,"Y",IF($E23&lt;60,"R")))))</f>
      </c>
      <c r="G23" s="28">
        <f t="shared" si="10"/>
      </c>
      <c r="H23" s="28">
        <f t="shared" si="9"/>
      </c>
      <c r="I23" s="28">
        <f t="shared" si="9"/>
      </c>
      <c r="J23" s="28">
        <f t="shared" si="9"/>
      </c>
      <c r="K23" s="28">
        <f t="shared" si="9"/>
      </c>
      <c r="L23" s="28">
        <f t="shared" si="9"/>
      </c>
      <c r="M23" s="28">
        <f t="shared" si="9"/>
      </c>
      <c r="N23" s="28">
        <f t="shared" si="9"/>
      </c>
      <c r="O23" s="28">
        <f t="shared" si="9"/>
      </c>
      <c r="P23" s="28">
        <f t="shared" si="9"/>
      </c>
      <c r="Q23" s="28">
        <f t="shared" si="9"/>
      </c>
      <c r="R23" s="28">
        <f t="shared" si="9"/>
      </c>
      <c r="S23" s="28">
        <f t="shared" si="9"/>
      </c>
      <c r="T23" s="28">
        <f t="shared" si="9"/>
      </c>
      <c r="U23" s="357">
        <f t="shared" si="9"/>
      </c>
      <c r="V23" s="350">
        <f t="shared" si="7"/>
      </c>
      <c r="W23" s="28">
        <f t="shared" si="7"/>
      </c>
      <c r="X23" s="28">
        <f t="shared" si="7"/>
      </c>
      <c r="Y23" s="34">
        <f t="shared" si="7"/>
      </c>
      <c r="Z23" s="50"/>
      <c r="AA23" s="50"/>
      <c r="AB23" s="29">
        <f>IF(D23="na","NA",+'D.Engineering'!H40)</f>
        <v>0</v>
      </c>
      <c r="AC23" s="118" t="s">
        <v>153</v>
      </c>
    </row>
    <row r="24" spans="1:29" ht="13.5" customHeight="1">
      <c r="A24" s="79"/>
      <c r="B24" s="113" t="str">
        <f>+'D.Engineering'!A6</f>
        <v>D.1  Product Data Management Systems</v>
      </c>
      <c r="C24" s="362">
        <f>+'D.Engineering'!F12</f>
        <v>0</v>
      </c>
      <c r="D24" s="362">
        <f>+'D.Engineering'!G12</f>
        <v>5</v>
      </c>
      <c r="E24" s="363">
        <f t="shared" si="8"/>
        <v>0</v>
      </c>
      <c r="F24" s="345">
        <f t="shared" si="10"/>
      </c>
      <c r="G24" s="334">
        <f t="shared" si="10"/>
      </c>
      <c r="H24" s="334">
        <f aca="true" t="shared" si="11" ref="H24:Y24">IF($E24&lt;H$7,"",IF($D24=0,"",IF($E24&gt;=80,"G",IF($E24&gt;=60,"Y",IF($E24&lt;60,"R")))))</f>
      </c>
      <c r="I24" s="334">
        <f t="shared" si="11"/>
      </c>
      <c r="J24" s="334">
        <f t="shared" si="11"/>
      </c>
      <c r="K24" s="334">
        <f t="shared" si="11"/>
      </c>
      <c r="L24" s="334">
        <f t="shared" si="11"/>
      </c>
      <c r="M24" s="334">
        <f t="shared" si="11"/>
      </c>
      <c r="N24" s="334">
        <f t="shared" si="11"/>
      </c>
      <c r="O24" s="334">
        <f t="shared" si="11"/>
      </c>
      <c r="P24" s="334">
        <f t="shared" si="11"/>
      </c>
      <c r="Q24" s="334">
        <f t="shared" si="11"/>
      </c>
      <c r="R24" s="334">
        <f t="shared" si="11"/>
      </c>
      <c r="S24" s="334">
        <f t="shared" si="11"/>
      </c>
      <c r="T24" s="334">
        <f t="shared" si="11"/>
      </c>
      <c r="U24" s="354">
        <f t="shared" si="11"/>
      </c>
      <c r="V24" s="346">
        <f t="shared" si="11"/>
      </c>
      <c r="W24" s="334">
        <f t="shared" si="11"/>
      </c>
      <c r="X24" s="334">
        <f t="shared" si="11"/>
      </c>
      <c r="Y24" s="337">
        <f t="shared" si="11"/>
      </c>
      <c r="Z24" s="50"/>
      <c r="AA24" s="50"/>
      <c r="AB24" s="31">
        <f>IF(D24="na","NA",+'D.Engineering'!H12)</f>
        <v>0</v>
      </c>
      <c r="AC24" s="116"/>
    </row>
    <row r="25" spans="1:29" ht="13.5" customHeight="1">
      <c r="A25" s="79"/>
      <c r="B25" s="113" t="str">
        <f>+'D.Engineering'!A14</f>
        <v>D.2  Understanding properties of Allegion </v>
      </c>
      <c r="C25" s="362">
        <f>+'D.Engineering'!F23</f>
        <v>0</v>
      </c>
      <c r="D25" s="362">
        <f>+'D.Engineering'!G23</f>
        <v>15</v>
      </c>
      <c r="E25" s="363">
        <f t="shared" si="8"/>
        <v>0</v>
      </c>
      <c r="F25" s="338">
        <f t="shared" si="10"/>
      </c>
      <c r="G25" s="335">
        <f t="shared" si="10"/>
      </c>
      <c r="H25" s="335">
        <f aca="true" t="shared" si="12" ref="H25:Y25">IF($E25&lt;H$7,"",IF($D25=0,"",IF($E25&gt;=80,"G",IF($E25&gt;=60,"Y",IF($E25&lt;60,"R")))))</f>
      </c>
      <c r="I25" s="335">
        <f t="shared" si="12"/>
      </c>
      <c r="J25" s="335">
        <f t="shared" si="12"/>
      </c>
      <c r="K25" s="335">
        <f t="shared" si="12"/>
      </c>
      <c r="L25" s="335">
        <f t="shared" si="12"/>
      </c>
      <c r="M25" s="335">
        <f t="shared" si="12"/>
      </c>
      <c r="N25" s="335">
        <f t="shared" si="12"/>
      </c>
      <c r="O25" s="335">
        <f t="shared" si="12"/>
      </c>
      <c r="P25" s="335">
        <f t="shared" si="12"/>
      </c>
      <c r="Q25" s="335">
        <f t="shared" si="12"/>
      </c>
      <c r="R25" s="335">
        <f t="shared" si="12"/>
      </c>
      <c r="S25" s="335">
        <f t="shared" si="12"/>
      </c>
      <c r="T25" s="335">
        <f t="shared" si="12"/>
      </c>
      <c r="U25" s="355">
        <f t="shared" si="12"/>
      </c>
      <c r="V25" s="348">
        <f t="shared" si="12"/>
      </c>
      <c r="W25" s="335">
        <f t="shared" si="12"/>
      </c>
      <c r="X25" s="335">
        <f t="shared" si="12"/>
      </c>
      <c r="Y25" s="339">
        <f t="shared" si="12"/>
      </c>
      <c r="Z25" s="50"/>
      <c r="AA25" s="50"/>
      <c r="AB25" s="32">
        <f>IF(D25="na","NA",+'D.Engineering'!H23)</f>
        <v>0</v>
      </c>
      <c r="AC25" s="116"/>
    </row>
    <row r="26" spans="1:29" ht="13.5" customHeight="1">
      <c r="A26" s="79"/>
      <c r="B26" s="113" t="str">
        <f>+'D.Engineering'!A25</f>
        <v>D.3  Innovation</v>
      </c>
      <c r="C26" s="362">
        <f>+'D.Engineering'!F30</f>
        <v>0</v>
      </c>
      <c r="D26" s="362">
        <f>+'D.Engineering'!G30</f>
        <v>5</v>
      </c>
      <c r="E26" s="363">
        <f t="shared" si="8"/>
        <v>0</v>
      </c>
      <c r="F26" s="338">
        <f t="shared" si="10"/>
      </c>
      <c r="G26" s="335">
        <f t="shared" si="10"/>
      </c>
      <c r="H26" s="335">
        <f aca="true" t="shared" si="13" ref="H26:U28">IF($E26&lt;H$7,"",IF($D26=0,"",IF($E26&gt;=80,"G",IF($E26&gt;=60,"Y",IF($E26&lt;60,"R")))))</f>
      </c>
      <c r="I26" s="335">
        <f t="shared" si="13"/>
      </c>
      <c r="J26" s="335">
        <f t="shared" si="13"/>
      </c>
      <c r="K26" s="335">
        <f t="shared" si="13"/>
      </c>
      <c r="L26" s="335">
        <f t="shared" si="13"/>
      </c>
      <c r="M26" s="335">
        <f t="shared" si="13"/>
      </c>
      <c r="N26" s="335">
        <f t="shared" si="13"/>
      </c>
      <c r="O26" s="335">
        <f t="shared" si="13"/>
      </c>
      <c r="P26" s="335">
        <f t="shared" si="13"/>
      </c>
      <c r="Q26" s="335">
        <f t="shared" si="13"/>
      </c>
      <c r="R26" s="335">
        <f t="shared" si="13"/>
      </c>
      <c r="S26" s="335">
        <f t="shared" si="13"/>
      </c>
      <c r="T26" s="335">
        <f t="shared" si="13"/>
      </c>
      <c r="U26" s="355">
        <f t="shared" si="13"/>
      </c>
      <c r="V26" s="348">
        <f aca="true" t="shared" si="14" ref="V26:Y27">IF($E26&lt;V$7,"",IF($D26=0,"",IF($E26&gt;=80,"G",IF($E26&gt;=60,"Y",IF($E26&lt;60,"R")))))</f>
      </c>
      <c r="W26" s="335">
        <f t="shared" si="14"/>
      </c>
      <c r="X26" s="335">
        <f t="shared" si="14"/>
      </c>
      <c r="Y26" s="339">
        <f t="shared" si="14"/>
      </c>
      <c r="Z26" s="50"/>
      <c r="AA26" s="50"/>
      <c r="AB26" s="32">
        <f>IF(D26="na","NA",+'D.Engineering'!H30)</f>
        <v>0</v>
      </c>
      <c r="AC26" s="116"/>
    </row>
    <row r="27" spans="1:29" ht="13.5" customHeight="1" thickBot="1">
      <c r="A27" s="79"/>
      <c r="B27" s="114" t="str">
        <f>+'D.Engineering'!A32</f>
        <v>D.4  Prototyping</v>
      </c>
      <c r="C27" s="364">
        <f>+'D.Engineering'!F37</f>
        <v>0</v>
      </c>
      <c r="D27" s="364">
        <f>+'D.Engineering'!G37</f>
        <v>5</v>
      </c>
      <c r="E27" s="365">
        <f t="shared" si="8"/>
        <v>0</v>
      </c>
      <c r="F27" s="340">
        <f t="shared" si="10"/>
      </c>
      <c r="G27" s="33">
        <f t="shared" si="10"/>
      </c>
      <c r="H27" s="33">
        <f t="shared" si="13"/>
      </c>
      <c r="I27" s="33">
        <f t="shared" si="13"/>
      </c>
      <c r="J27" s="33">
        <f t="shared" si="13"/>
      </c>
      <c r="K27" s="33">
        <f t="shared" si="13"/>
      </c>
      <c r="L27" s="33">
        <f t="shared" si="13"/>
      </c>
      <c r="M27" s="33">
        <f t="shared" si="13"/>
      </c>
      <c r="N27" s="33">
        <f t="shared" si="13"/>
      </c>
      <c r="O27" s="33">
        <f t="shared" si="13"/>
      </c>
      <c r="P27" s="33">
        <f t="shared" si="13"/>
      </c>
      <c r="Q27" s="33">
        <f t="shared" si="13"/>
      </c>
      <c r="R27" s="33">
        <f t="shared" si="13"/>
      </c>
      <c r="S27" s="33">
        <f t="shared" si="13"/>
      </c>
      <c r="T27" s="33">
        <f t="shared" si="13"/>
      </c>
      <c r="U27" s="356">
        <f t="shared" si="13"/>
      </c>
      <c r="V27" s="349">
        <f t="shared" si="14"/>
      </c>
      <c r="W27" s="33">
        <f t="shared" si="14"/>
      </c>
      <c r="X27" s="33">
        <f t="shared" si="14"/>
      </c>
      <c r="Y27" s="341">
        <f t="shared" si="14"/>
      </c>
      <c r="Z27" s="50"/>
      <c r="AA27" s="50"/>
      <c r="AB27" s="32">
        <f>IF(D27="na","NA",+'D.Engineering'!H37)</f>
        <v>0</v>
      </c>
      <c r="AC27" s="116"/>
    </row>
    <row r="28" spans="1:29" ht="13.5" customHeight="1" thickBot="1">
      <c r="A28" s="693" t="s">
        <v>149</v>
      </c>
      <c r="B28" s="694"/>
      <c r="C28" s="695">
        <f>'E.Leadership'!F82</f>
        <v>0</v>
      </c>
      <c r="D28" s="695">
        <f>'E.Leadership'!G82</f>
        <v>85</v>
      </c>
      <c r="E28" s="697">
        <f aca="true" t="shared" si="15" ref="E28:E36">IF(D28=0,"NA",C28/D28*100)</f>
        <v>0</v>
      </c>
      <c r="F28" s="342">
        <f t="shared" si="10"/>
      </c>
      <c r="G28" s="28">
        <f t="shared" si="10"/>
      </c>
      <c r="H28" s="28">
        <f t="shared" si="13"/>
      </c>
      <c r="I28" s="28">
        <f t="shared" si="13"/>
      </c>
      <c r="J28" s="28">
        <f t="shared" si="13"/>
      </c>
      <c r="K28" s="28">
        <f t="shared" si="13"/>
      </c>
      <c r="L28" s="28">
        <f t="shared" si="13"/>
      </c>
      <c r="M28" s="28">
        <f t="shared" si="13"/>
      </c>
      <c r="N28" s="28">
        <f t="shared" si="13"/>
      </c>
      <c r="O28" s="28">
        <f t="shared" si="13"/>
      </c>
      <c r="P28" s="28">
        <f t="shared" si="13"/>
      </c>
      <c r="Q28" s="28">
        <f t="shared" si="13"/>
      </c>
      <c r="R28" s="28">
        <f t="shared" si="13"/>
      </c>
      <c r="S28" s="28">
        <f t="shared" si="13"/>
      </c>
      <c r="T28" s="28">
        <f t="shared" si="13"/>
      </c>
      <c r="U28" s="357">
        <f t="shared" si="13"/>
      </c>
      <c r="V28" s="350">
        <f aca="true" t="shared" si="16" ref="G28:Y39">IF($E28&lt;V$7,"",IF($D28=0,"",IF($E28&gt;=80,"G",IF($E28&gt;=60,"Y",IF($E28&lt;60,"R")))))</f>
      </c>
      <c r="W28" s="28">
        <f t="shared" si="16"/>
      </c>
      <c r="X28" s="28">
        <f t="shared" si="16"/>
      </c>
      <c r="Y28" s="34">
        <f t="shared" si="16"/>
      </c>
      <c r="Z28" s="50"/>
      <c r="AA28" s="50"/>
      <c r="AB28" s="29">
        <f>IF(D28="na","NA",'E.Leadership'!H82)</f>
        <v>0</v>
      </c>
      <c r="AC28" s="118" t="s">
        <v>153</v>
      </c>
    </row>
    <row r="29" spans="1:29" ht="13.5" customHeight="1">
      <c r="A29" s="79"/>
      <c r="B29" s="113" t="str">
        <f>+'E.Leadership'!A6</f>
        <v>E.1  Environmental, Health, Safety and Sustainability</v>
      </c>
      <c r="C29" s="362">
        <f>+'E.Leadership'!F22</f>
        <v>0</v>
      </c>
      <c r="D29" s="362">
        <f>+'E.Leadership'!G22</f>
        <v>30</v>
      </c>
      <c r="E29" s="363">
        <f t="shared" si="15"/>
        <v>0</v>
      </c>
      <c r="F29" s="336">
        <f aca="true" t="shared" si="17" ref="F29:F39">IF($E29&lt;F$7,"",IF($D29=0,"",IF($E29&gt;=80,"G",IF($E29&gt;=60,"Y",IF($E29&lt;60,"R")))))</f>
      </c>
      <c r="G29" s="334">
        <f t="shared" si="16"/>
      </c>
      <c r="H29" s="334">
        <f t="shared" si="16"/>
      </c>
      <c r="I29" s="334">
        <f t="shared" si="16"/>
      </c>
      <c r="J29" s="334">
        <f t="shared" si="16"/>
      </c>
      <c r="K29" s="334">
        <f t="shared" si="16"/>
      </c>
      <c r="L29" s="334">
        <f t="shared" si="16"/>
      </c>
      <c r="M29" s="334">
        <f t="shared" si="16"/>
      </c>
      <c r="N29" s="334">
        <f t="shared" si="16"/>
      </c>
      <c r="O29" s="334">
        <f t="shared" si="16"/>
      </c>
      <c r="P29" s="334">
        <f t="shared" si="16"/>
      </c>
      <c r="Q29" s="334">
        <f t="shared" si="16"/>
      </c>
      <c r="R29" s="334">
        <f t="shared" si="16"/>
      </c>
      <c r="S29" s="334">
        <f t="shared" si="16"/>
      </c>
      <c r="T29" s="334">
        <f t="shared" si="16"/>
      </c>
      <c r="U29" s="354">
        <f t="shared" si="16"/>
      </c>
      <c r="V29" s="346">
        <f t="shared" si="16"/>
      </c>
      <c r="W29" s="334">
        <f t="shared" si="16"/>
      </c>
      <c r="X29" s="334">
        <f t="shared" si="16"/>
      </c>
      <c r="Y29" s="337">
        <f t="shared" si="16"/>
      </c>
      <c r="Z29" s="50"/>
      <c r="AA29" s="50"/>
      <c r="AB29" s="32">
        <f>IF(D29="na","NA",+'E.Leadership'!H22)</f>
        <v>0</v>
      </c>
      <c r="AC29" s="116"/>
    </row>
    <row r="30" spans="1:29" ht="13.5" customHeight="1">
      <c r="A30" s="79"/>
      <c r="B30" s="113" t="str">
        <f>+'E.Leadership'!A24</f>
        <v>E.2  Customer Interface System</v>
      </c>
      <c r="C30" s="362">
        <f>+'E.Leadership'!F29</f>
        <v>0</v>
      </c>
      <c r="D30" s="362">
        <f>+'E.Leadership'!G29</f>
        <v>5</v>
      </c>
      <c r="E30" s="363">
        <f t="shared" si="15"/>
        <v>0</v>
      </c>
      <c r="F30" s="338">
        <f t="shared" si="17"/>
      </c>
      <c r="G30" s="335">
        <f t="shared" si="16"/>
      </c>
      <c r="H30" s="335">
        <f t="shared" si="16"/>
      </c>
      <c r="I30" s="335">
        <f t="shared" si="16"/>
      </c>
      <c r="J30" s="335">
        <f t="shared" si="16"/>
      </c>
      <c r="K30" s="335">
        <f t="shared" si="16"/>
      </c>
      <c r="L30" s="335">
        <f t="shared" si="16"/>
      </c>
      <c r="M30" s="335">
        <f t="shared" si="16"/>
      </c>
      <c r="N30" s="335">
        <f t="shared" si="16"/>
      </c>
      <c r="O30" s="335">
        <f t="shared" si="16"/>
      </c>
      <c r="P30" s="335">
        <f t="shared" si="16"/>
      </c>
      <c r="Q30" s="335">
        <f t="shared" si="16"/>
      </c>
      <c r="R30" s="335">
        <f t="shared" si="16"/>
      </c>
      <c r="S30" s="335">
        <f t="shared" si="16"/>
      </c>
      <c r="T30" s="335">
        <f t="shared" si="16"/>
      </c>
      <c r="U30" s="355">
        <f t="shared" si="16"/>
      </c>
      <c r="V30" s="348">
        <f t="shared" si="16"/>
      </c>
      <c r="W30" s="335">
        <f t="shared" si="16"/>
      </c>
      <c r="X30" s="335">
        <f t="shared" si="16"/>
      </c>
      <c r="Y30" s="339">
        <f t="shared" si="16"/>
      </c>
      <c r="Z30" s="50"/>
      <c r="AA30" s="50"/>
      <c r="AB30" s="32">
        <f>IF(D30="na","NA",+'E.Leadership'!H29)</f>
        <v>0</v>
      </c>
      <c r="AC30" s="116"/>
    </row>
    <row r="31" spans="1:29" ht="13.5" customHeight="1">
      <c r="A31" s="79"/>
      <c r="B31" s="113" t="str">
        <f>+'E.Leadership'!A31</f>
        <v>E.3  Strategic Plan</v>
      </c>
      <c r="C31" s="362">
        <f>+'E.Leadership'!F36</f>
        <v>0</v>
      </c>
      <c r="D31" s="362">
        <f>+'E.Leadership'!G36</f>
        <v>5</v>
      </c>
      <c r="E31" s="363">
        <f t="shared" si="15"/>
        <v>0</v>
      </c>
      <c r="F31" s="338">
        <f t="shared" si="17"/>
      </c>
      <c r="G31" s="335">
        <f t="shared" si="16"/>
      </c>
      <c r="H31" s="335">
        <f t="shared" si="16"/>
      </c>
      <c r="I31" s="335">
        <f t="shared" si="16"/>
      </c>
      <c r="J31" s="335">
        <f t="shared" si="16"/>
      </c>
      <c r="K31" s="335">
        <f t="shared" si="16"/>
      </c>
      <c r="L31" s="335">
        <f t="shared" si="16"/>
      </c>
      <c r="M31" s="335">
        <f t="shared" si="16"/>
      </c>
      <c r="N31" s="335">
        <f t="shared" si="16"/>
      </c>
      <c r="O31" s="335">
        <f t="shared" si="16"/>
      </c>
      <c r="P31" s="335">
        <f t="shared" si="16"/>
      </c>
      <c r="Q31" s="335">
        <f t="shared" si="16"/>
      </c>
      <c r="R31" s="335">
        <f t="shared" si="16"/>
      </c>
      <c r="S31" s="335">
        <f t="shared" si="16"/>
      </c>
      <c r="T31" s="335">
        <f t="shared" si="16"/>
      </c>
      <c r="U31" s="355">
        <f t="shared" si="16"/>
      </c>
      <c r="V31" s="348">
        <f t="shared" si="16"/>
      </c>
      <c r="W31" s="335">
        <f t="shared" si="16"/>
      </c>
      <c r="X31" s="335">
        <f t="shared" si="16"/>
      </c>
      <c r="Y31" s="339">
        <f t="shared" si="16"/>
      </c>
      <c r="Z31" s="50"/>
      <c r="AA31" s="50"/>
      <c r="AB31" s="32">
        <f>IF(D31="na","NA",+'E.Leadership'!H36)</f>
        <v>0</v>
      </c>
      <c r="AC31" s="116"/>
    </row>
    <row r="32" spans="1:29" ht="13.5" customHeight="1">
      <c r="A32" s="79"/>
      <c r="B32" s="113" t="str">
        <f>+'E.Leadership'!A38</f>
        <v>E.4  Management Review</v>
      </c>
      <c r="C32" s="362">
        <f>'E.Leadership'!F43</f>
        <v>0</v>
      </c>
      <c r="D32" s="362">
        <f>'E.Leadership'!G43</f>
        <v>5</v>
      </c>
      <c r="E32" s="363">
        <f t="shared" si="15"/>
        <v>0</v>
      </c>
      <c r="F32" s="338">
        <f t="shared" si="17"/>
      </c>
      <c r="G32" s="335">
        <f t="shared" si="16"/>
      </c>
      <c r="H32" s="335">
        <f t="shared" si="16"/>
      </c>
      <c r="I32" s="335">
        <f t="shared" si="16"/>
      </c>
      <c r="J32" s="335">
        <f t="shared" si="16"/>
      </c>
      <c r="K32" s="335">
        <f t="shared" si="16"/>
      </c>
      <c r="L32" s="335">
        <f t="shared" si="16"/>
      </c>
      <c r="M32" s="335">
        <f t="shared" si="16"/>
      </c>
      <c r="N32" s="335">
        <f t="shared" si="16"/>
      </c>
      <c r="O32" s="335">
        <f t="shared" si="16"/>
      </c>
      <c r="P32" s="335">
        <f t="shared" si="16"/>
      </c>
      <c r="Q32" s="335">
        <f t="shared" si="16"/>
      </c>
      <c r="R32" s="335">
        <f t="shared" si="16"/>
      </c>
      <c r="S32" s="335">
        <f t="shared" si="16"/>
      </c>
      <c r="T32" s="335">
        <f t="shared" si="16"/>
      </c>
      <c r="U32" s="355">
        <f t="shared" si="16"/>
      </c>
      <c r="V32" s="348">
        <f t="shared" si="16"/>
      </c>
      <c r="W32" s="335">
        <f t="shared" si="16"/>
      </c>
      <c r="X32" s="335">
        <f t="shared" si="16"/>
      </c>
      <c r="Y32" s="339">
        <f t="shared" si="16"/>
      </c>
      <c r="Z32" s="50"/>
      <c r="AA32" s="50"/>
      <c r="AB32" s="32">
        <f>IF(D32="na","NA",+'E.Leadership'!H43)</f>
        <v>0</v>
      </c>
      <c r="AC32" s="116"/>
    </row>
    <row r="33" spans="1:29" ht="13.5" customHeight="1">
      <c r="A33" s="79"/>
      <c r="B33" s="113" t="str">
        <f>+'E.Leadership'!A45</f>
        <v>E.5  Quality System Certifications</v>
      </c>
      <c r="C33" s="362">
        <f>+'E.Leadership'!F50</f>
        <v>0</v>
      </c>
      <c r="D33" s="362">
        <f>+'E.Leadership'!G50</f>
        <v>5</v>
      </c>
      <c r="E33" s="363">
        <f t="shared" si="15"/>
        <v>0</v>
      </c>
      <c r="F33" s="338">
        <f t="shared" si="17"/>
      </c>
      <c r="G33" s="335">
        <f t="shared" si="16"/>
      </c>
      <c r="H33" s="335">
        <f t="shared" si="16"/>
      </c>
      <c r="I33" s="335">
        <f t="shared" si="16"/>
      </c>
      <c r="J33" s="335">
        <f t="shared" si="16"/>
      </c>
      <c r="K33" s="335">
        <f t="shared" si="16"/>
      </c>
      <c r="L33" s="335">
        <f t="shared" si="16"/>
      </c>
      <c r="M33" s="335">
        <f t="shared" si="16"/>
      </c>
      <c r="N33" s="335">
        <f t="shared" si="16"/>
      </c>
      <c r="O33" s="335">
        <f t="shared" si="16"/>
      </c>
      <c r="P33" s="335">
        <f t="shared" si="16"/>
      </c>
      <c r="Q33" s="335">
        <f t="shared" si="16"/>
      </c>
      <c r="R33" s="335">
        <f t="shared" si="16"/>
      </c>
      <c r="S33" s="335">
        <f t="shared" si="16"/>
      </c>
      <c r="T33" s="335">
        <f t="shared" si="16"/>
      </c>
      <c r="U33" s="355">
        <f t="shared" si="16"/>
      </c>
      <c r="V33" s="348">
        <f t="shared" si="16"/>
      </c>
      <c r="W33" s="335">
        <f t="shared" si="16"/>
      </c>
      <c r="X33" s="335">
        <f t="shared" si="16"/>
      </c>
      <c r="Y33" s="339">
        <f t="shared" si="16"/>
      </c>
      <c r="Z33" s="50"/>
      <c r="AA33" s="50"/>
      <c r="AB33" s="32">
        <f>IF(D33="na","NA",+'E.Leadership'!H50)</f>
        <v>0</v>
      </c>
      <c r="AC33" s="116"/>
    </row>
    <row r="34" spans="1:29" ht="13.5" customHeight="1">
      <c r="A34" s="79"/>
      <c r="B34" s="113" t="str">
        <f>+'E.Leadership'!A52</f>
        <v>E.6  Training </v>
      </c>
      <c r="C34" s="362">
        <f>+'E.Leadership'!F59</f>
        <v>0</v>
      </c>
      <c r="D34" s="362">
        <f>+'E.Leadership'!G59</f>
        <v>10</v>
      </c>
      <c r="E34" s="363">
        <f t="shared" si="15"/>
        <v>0</v>
      </c>
      <c r="F34" s="338">
        <f t="shared" si="17"/>
      </c>
      <c r="G34" s="335">
        <f t="shared" si="16"/>
      </c>
      <c r="H34" s="335">
        <f t="shared" si="16"/>
      </c>
      <c r="I34" s="335">
        <f t="shared" si="16"/>
      </c>
      <c r="J34" s="335">
        <f t="shared" si="16"/>
      </c>
      <c r="K34" s="335">
        <f t="shared" si="16"/>
      </c>
      <c r="L34" s="335">
        <f t="shared" si="16"/>
      </c>
      <c r="M34" s="335">
        <f t="shared" si="16"/>
      </c>
      <c r="N34" s="335">
        <f t="shared" si="16"/>
      </c>
      <c r="O34" s="335">
        <f t="shared" si="16"/>
      </c>
      <c r="P34" s="335">
        <f t="shared" si="16"/>
      </c>
      <c r="Q34" s="335">
        <f t="shared" si="16"/>
      </c>
      <c r="R34" s="335">
        <f t="shared" si="16"/>
      </c>
      <c r="S34" s="335">
        <f t="shared" si="16"/>
      </c>
      <c r="T34" s="335">
        <f t="shared" si="16"/>
      </c>
      <c r="U34" s="355">
        <f t="shared" si="16"/>
      </c>
      <c r="V34" s="348">
        <f t="shared" si="16"/>
      </c>
      <c r="W34" s="335">
        <f t="shared" si="16"/>
      </c>
      <c r="X34" s="335">
        <f t="shared" si="16"/>
      </c>
      <c r="Y34" s="339">
        <f t="shared" si="16"/>
      </c>
      <c r="Z34" s="50"/>
      <c r="AA34" s="50"/>
      <c r="AB34" s="32">
        <f>IF(D34="na","NA",+'E.Leadership'!H59)</f>
        <v>0</v>
      </c>
      <c r="AC34" s="116"/>
    </row>
    <row r="35" spans="1:29" ht="13.5" customHeight="1">
      <c r="A35" s="79"/>
      <c r="B35" s="113" t="str">
        <f>+'E.Leadership'!A61</f>
        <v>E.7  Supply Base Management skills</v>
      </c>
      <c r="C35" s="362">
        <f>+'E.Leadership'!F66</f>
        <v>0</v>
      </c>
      <c r="D35" s="362">
        <f>+'E.Leadership'!G66</f>
        <v>5</v>
      </c>
      <c r="E35" s="363">
        <f t="shared" si="15"/>
        <v>0</v>
      </c>
      <c r="F35" s="338">
        <f t="shared" si="17"/>
      </c>
      <c r="G35" s="335">
        <f t="shared" si="16"/>
      </c>
      <c r="H35" s="335">
        <f t="shared" si="16"/>
      </c>
      <c r="I35" s="335">
        <f t="shared" si="16"/>
      </c>
      <c r="J35" s="335">
        <f t="shared" si="16"/>
      </c>
      <c r="K35" s="335">
        <f t="shared" si="16"/>
      </c>
      <c r="L35" s="335">
        <f t="shared" si="16"/>
      </c>
      <c r="M35" s="335">
        <f t="shared" si="16"/>
      </c>
      <c r="N35" s="335">
        <f t="shared" si="16"/>
      </c>
      <c r="O35" s="335">
        <f t="shared" si="16"/>
      </c>
      <c r="P35" s="335">
        <f t="shared" si="16"/>
      </c>
      <c r="Q35" s="335">
        <f t="shared" si="16"/>
      </c>
      <c r="R35" s="335">
        <f t="shared" si="16"/>
      </c>
      <c r="S35" s="335">
        <f t="shared" si="16"/>
      </c>
      <c r="T35" s="335">
        <f t="shared" si="16"/>
      </c>
      <c r="U35" s="355">
        <f t="shared" si="16"/>
      </c>
      <c r="V35" s="348">
        <f t="shared" si="16"/>
      </c>
      <c r="W35" s="335">
        <f t="shared" si="16"/>
      </c>
      <c r="X35" s="335">
        <f t="shared" si="16"/>
      </c>
      <c r="Y35" s="339">
        <f t="shared" si="16"/>
      </c>
      <c r="Z35" s="50"/>
      <c r="AA35" s="50"/>
      <c r="AB35" s="32">
        <f>IF(D35="na","NA",+'E.Leadership'!H66)</f>
        <v>0</v>
      </c>
      <c r="AC35" s="116"/>
    </row>
    <row r="36" spans="1:29" ht="13.5" customHeight="1" thickBot="1">
      <c r="A36" s="398"/>
      <c r="B36" s="114" t="str">
        <f>+'E.Leadership'!A68</f>
        <v>E.8  Supplier Ethics &amp; Business Conduct</v>
      </c>
      <c r="C36" s="364">
        <f>+'E.Leadership'!F79</f>
        <v>0</v>
      </c>
      <c r="D36" s="364">
        <f>+'E.Leadership'!G79</f>
        <v>20</v>
      </c>
      <c r="E36" s="397">
        <f t="shared" si="15"/>
        <v>0</v>
      </c>
      <c r="F36" s="349">
        <f t="shared" si="17"/>
      </c>
      <c r="G36" s="33">
        <f aca="true" t="shared" si="18" ref="G36:U37">IF($E36&lt;G$7,"",IF($D36=0,"",IF($E36&gt;=80,"G",IF($E36&gt;=60,"Y",IF($E36&lt;60,"R")))))</f>
      </c>
      <c r="H36" s="33">
        <f t="shared" si="18"/>
      </c>
      <c r="I36" s="33">
        <f t="shared" si="18"/>
      </c>
      <c r="J36" s="33">
        <f t="shared" si="18"/>
      </c>
      <c r="K36" s="33">
        <f t="shared" si="18"/>
      </c>
      <c r="L36" s="33">
        <f t="shared" si="18"/>
      </c>
      <c r="M36" s="33">
        <f t="shared" si="18"/>
      </c>
      <c r="N36" s="33">
        <f t="shared" si="18"/>
      </c>
      <c r="O36" s="33">
        <f t="shared" si="18"/>
      </c>
      <c r="P36" s="33">
        <f t="shared" si="18"/>
      </c>
      <c r="Q36" s="33">
        <f t="shared" si="18"/>
      </c>
      <c r="R36" s="33">
        <f t="shared" si="18"/>
      </c>
      <c r="S36" s="33">
        <f t="shared" si="18"/>
      </c>
      <c r="T36" s="33">
        <f t="shared" si="18"/>
      </c>
      <c r="U36" s="356">
        <f t="shared" si="18"/>
      </c>
      <c r="V36" s="349">
        <f>IF($E36&lt;V$7,"",IF($D36=0,"",IF($E36&gt;=80,"G",IF($E36&gt;=60,"Y",IF($E36&lt;60,"R")))))</f>
      </c>
      <c r="W36" s="33">
        <f>IF($E36&lt;W$7,"",IF($D36=0,"",IF($E36&gt;=80,"G",IF($E36&gt;=60,"Y",IF($E36&lt;60,"R")))))</f>
      </c>
      <c r="X36" s="33">
        <f>IF($E36&lt;X$7,"",IF($D36=0,"",IF($E36&gt;=80,"G",IF($E36&gt;=60,"Y",IF($E36&lt;60,"R")))))</f>
      </c>
      <c r="Y36" s="341">
        <f>IF($E36&lt;Y$7,"",IF($D36=0,"",IF($E36&gt;=80,"G",IF($E36&gt;=60,"Y",IF($E36&lt;60,"R")))))</f>
      </c>
      <c r="Z36" s="50"/>
      <c r="AA36" s="50"/>
      <c r="AB36" s="32">
        <f>IF(D36="na","NA",+'E.Leadership'!H79)</f>
        <v>0</v>
      </c>
      <c r="AC36" s="116"/>
    </row>
    <row r="37" spans="1:29" ht="13.5" customHeight="1" thickBot="1">
      <c r="A37" s="698" t="s">
        <v>321</v>
      </c>
      <c r="B37" s="694"/>
      <c r="C37" s="696">
        <f>'F.Hazardous Substances'!F54</f>
        <v>0</v>
      </c>
      <c r="D37" s="695">
        <f>'F.Hazardous Substances'!G54</f>
        <v>80</v>
      </c>
      <c r="E37" s="697">
        <f>IF(D37=0,"NA",C37/D37*100)</f>
        <v>0</v>
      </c>
      <c r="F37" s="342">
        <f t="shared" si="17"/>
      </c>
      <c r="G37" s="28">
        <f>IF($E37&lt;G$7,"",IF($D37=0,"",IF($E37&gt;=80,"G",IF($E37&gt;=60,"Y",IF($E37&lt;60,"R")))))</f>
      </c>
      <c r="H37" s="28">
        <f t="shared" si="18"/>
      </c>
      <c r="I37" s="28">
        <f t="shared" si="18"/>
      </c>
      <c r="J37" s="28">
        <f t="shared" si="18"/>
      </c>
      <c r="K37" s="28">
        <f t="shared" si="18"/>
      </c>
      <c r="L37" s="28">
        <f t="shared" si="18"/>
      </c>
      <c r="M37" s="28">
        <f t="shared" si="18"/>
      </c>
      <c r="N37" s="28">
        <f t="shared" si="18"/>
      </c>
      <c r="O37" s="28">
        <f t="shared" si="18"/>
      </c>
      <c r="P37" s="28">
        <f t="shared" si="18"/>
      </c>
      <c r="Q37" s="28">
        <f t="shared" si="18"/>
      </c>
      <c r="R37" s="28">
        <f t="shared" si="18"/>
      </c>
      <c r="S37" s="28">
        <f t="shared" si="18"/>
      </c>
      <c r="T37" s="28">
        <f t="shared" si="18"/>
      </c>
      <c r="U37" s="357">
        <f t="shared" si="18"/>
      </c>
      <c r="V37" s="350">
        <f t="shared" si="16"/>
      </c>
      <c r="W37" s="28">
        <f t="shared" si="16"/>
      </c>
      <c r="X37" s="28">
        <f t="shared" si="16"/>
      </c>
      <c r="Y37" s="34">
        <f t="shared" si="16"/>
      </c>
      <c r="Z37" s="50"/>
      <c r="AA37" s="50"/>
      <c r="AB37" s="29">
        <f>IF(D37="na","NA",'F.Hazardous Substances'!H54)</f>
        <v>0</v>
      </c>
      <c r="AC37" s="116"/>
    </row>
    <row r="38" spans="1:29" ht="13.5" customHeight="1">
      <c r="A38" s="79"/>
      <c r="B38" s="113" t="str">
        <f>'F.Hazardous Substances'!A6</f>
        <v>F.1  Hazardous Substances</v>
      </c>
      <c r="C38" s="362">
        <f>'F.Hazardous Substances'!F25</f>
        <v>0</v>
      </c>
      <c r="D38" s="362">
        <f>'F.Hazardous Substances'!G25</f>
        <v>30</v>
      </c>
      <c r="E38" s="363">
        <f>IF(D38=0,"NA",C38/D38*100)</f>
        <v>0</v>
      </c>
      <c r="F38" s="336">
        <f t="shared" si="17"/>
      </c>
      <c r="G38" s="334">
        <f t="shared" si="16"/>
      </c>
      <c r="H38" s="334">
        <f t="shared" si="16"/>
      </c>
      <c r="I38" s="334">
        <f t="shared" si="16"/>
      </c>
      <c r="J38" s="334">
        <f t="shared" si="16"/>
      </c>
      <c r="K38" s="334">
        <f t="shared" si="16"/>
      </c>
      <c r="L38" s="334">
        <f t="shared" si="16"/>
      </c>
      <c r="M38" s="334">
        <f t="shared" si="16"/>
      </c>
      <c r="N38" s="334">
        <f t="shared" si="16"/>
      </c>
      <c r="O38" s="334">
        <f t="shared" si="16"/>
      </c>
      <c r="P38" s="334">
        <f t="shared" si="16"/>
      </c>
      <c r="Q38" s="334">
        <f t="shared" si="16"/>
      </c>
      <c r="R38" s="334">
        <f t="shared" si="16"/>
      </c>
      <c r="S38" s="334">
        <f t="shared" si="16"/>
      </c>
      <c r="T38" s="334">
        <f t="shared" si="16"/>
      </c>
      <c r="U38" s="354">
        <f t="shared" si="16"/>
      </c>
      <c r="V38" s="346">
        <f t="shared" si="16"/>
      </c>
      <c r="W38" s="334">
        <f t="shared" si="16"/>
      </c>
      <c r="X38" s="334">
        <f t="shared" si="16"/>
      </c>
      <c r="Y38" s="337">
        <f t="shared" si="16"/>
      </c>
      <c r="Z38" s="50"/>
      <c r="AA38" s="50"/>
      <c r="AB38" s="32">
        <f>IF(D38="na","NA",'F.Hazardous Substances'!H25)</f>
        <v>0</v>
      </c>
      <c r="AC38" s="116"/>
    </row>
    <row r="39" spans="1:29" ht="13.5" customHeight="1" thickBot="1">
      <c r="A39" s="156"/>
      <c r="B39" s="517" t="str">
        <f>'F.Hazardous Substances'!A27</f>
        <v>F.2  Conflict Materials</v>
      </c>
      <c r="C39" s="518">
        <f>'F.Hazardous Substances'!F51</f>
        <v>0</v>
      </c>
      <c r="D39" s="518">
        <f>'F.Hazardous Substances'!G51</f>
        <v>50</v>
      </c>
      <c r="E39" s="519">
        <f>IF(D39=0,"NA",C39/D39*100)</f>
        <v>0</v>
      </c>
      <c r="F39" s="520">
        <f t="shared" si="17"/>
      </c>
      <c r="G39" s="521">
        <f t="shared" si="16"/>
      </c>
      <c r="H39" s="521">
        <f t="shared" si="16"/>
      </c>
      <c r="I39" s="521">
        <f t="shared" si="16"/>
      </c>
      <c r="J39" s="521">
        <f t="shared" si="16"/>
      </c>
      <c r="K39" s="521">
        <f t="shared" si="16"/>
      </c>
      <c r="L39" s="521">
        <f t="shared" si="16"/>
      </c>
      <c r="M39" s="521">
        <f t="shared" si="16"/>
      </c>
      <c r="N39" s="521">
        <f t="shared" si="16"/>
      </c>
      <c r="O39" s="521">
        <f t="shared" si="16"/>
      </c>
      <c r="P39" s="521">
        <f t="shared" si="16"/>
      </c>
      <c r="Q39" s="521">
        <f t="shared" si="16"/>
      </c>
      <c r="R39" s="521">
        <f t="shared" si="16"/>
      </c>
      <c r="S39" s="521">
        <f t="shared" si="16"/>
      </c>
      <c r="T39" s="521">
        <f t="shared" si="16"/>
      </c>
      <c r="U39" s="522">
        <f t="shared" si="16"/>
      </c>
      <c r="V39" s="523">
        <f t="shared" si="16"/>
      </c>
      <c r="W39" s="521">
        <f t="shared" si="16"/>
      </c>
      <c r="X39" s="521">
        <f t="shared" si="16"/>
      </c>
      <c r="Y39" s="524">
        <f t="shared" si="16"/>
      </c>
      <c r="Z39" s="50"/>
      <c r="AA39" s="50"/>
      <c r="AB39" s="32">
        <f>IF(D39="na","NA",'F.Hazardous Substances'!H51)</f>
        <v>0</v>
      </c>
      <c r="AC39" s="116"/>
    </row>
    <row r="40" spans="1:29" ht="13.5" customHeight="1" thickBot="1" thickTop="1">
      <c r="A40" s="50"/>
      <c r="B40" s="50"/>
      <c r="C40" s="50"/>
      <c r="D40" s="50"/>
      <c r="E40" s="50"/>
      <c r="F40" s="50"/>
      <c r="G40" s="50"/>
      <c r="H40" s="50"/>
      <c r="I40" s="50"/>
      <c r="J40" s="50"/>
      <c r="K40" s="50"/>
      <c r="L40" s="50"/>
      <c r="M40" s="50"/>
      <c r="N40" s="50"/>
      <c r="O40" s="50"/>
      <c r="P40" s="50"/>
      <c r="Q40" s="50"/>
      <c r="R40" s="50"/>
      <c r="S40" s="50"/>
      <c r="T40" s="50"/>
      <c r="U40" s="72"/>
      <c r="V40" s="50"/>
      <c r="W40" s="50"/>
      <c r="X40" s="50"/>
      <c r="Y40" s="50"/>
      <c r="Z40" s="50"/>
      <c r="AA40" s="50"/>
      <c r="AB40" s="25"/>
      <c r="AC40" s="116"/>
    </row>
    <row r="41" spans="1:29" ht="13.5" customHeight="1" thickBot="1">
      <c r="A41" s="54"/>
      <c r="B41" s="54"/>
      <c r="C41" s="48" t="s">
        <v>144</v>
      </c>
      <c r="D41" s="48" t="s">
        <v>145</v>
      </c>
      <c r="E41" s="48" t="s">
        <v>138</v>
      </c>
      <c r="F41" s="50"/>
      <c r="G41" s="50"/>
      <c r="H41" s="50"/>
      <c r="I41" s="50"/>
      <c r="J41" s="50"/>
      <c r="K41" s="50"/>
      <c r="L41" s="50"/>
      <c r="M41" s="50"/>
      <c r="N41" s="50"/>
      <c r="O41" s="50"/>
      <c r="P41" s="50"/>
      <c r="Q41" s="50"/>
      <c r="R41" s="50"/>
      <c r="S41" s="50"/>
      <c r="T41" s="50"/>
      <c r="U41" s="72"/>
      <c r="V41" s="50"/>
      <c r="W41" s="54"/>
      <c r="X41" s="50"/>
      <c r="Y41" s="50"/>
      <c r="Z41" s="50"/>
      <c r="AA41" s="50"/>
      <c r="AB41" s="707" t="s">
        <v>150</v>
      </c>
      <c r="AC41" s="116"/>
    </row>
    <row r="42" spans="1:29" ht="13.5" customHeight="1" thickBot="1">
      <c r="A42" s="699"/>
      <c r="B42" s="700" t="s">
        <v>152</v>
      </c>
      <c r="C42" s="696">
        <f>C28+C23+C19+C15+C8+C37</f>
        <v>0</v>
      </c>
      <c r="D42" s="696">
        <f>D28+D23+D19+D15+D8+D37</f>
        <v>465</v>
      </c>
      <c r="E42" s="695">
        <f>IF(D42=0,"NA",C42/D42*100)</f>
        <v>0</v>
      </c>
      <c r="F42" s="28">
        <f>IF($E42&lt;F$7,"",IF($D42=0,"",IF($E42&gt;=80,"G",IF($E42&gt;=60,"Y",IF($E42&lt;60,"R")))))</f>
      </c>
      <c r="G42" s="28">
        <f aca="true" t="shared" si="19" ref="G42:Y42">IF($E42&lt;G$7,"",IF($D42=0,"",IF($E42&gt;=80,"G",IF($E42&gt;=60,"Y",IF($E42&lt;60,"R")))))</f>
      </c>
      <c r="H42" s="28">
        <f t="shared" si="19"/>
      </c>
      <c r="I42" s="28">
        <f t="shared" si="19"/>
      </c>
      <c r="J42" s="28">
        <f t="shared" si="19"/>
      </c>
      <c r="K42" s="28">
        <f t="shared" si="19"/>
      </c>
      <c r="L42" s="28">
        <f t="shared" si="19"/>
      </c>
      <c r="M42" s="28">
        <f t="shared" si="19"/>
      </c>
      <c r="N42" s="28">
        <f t="shared" si="19"/>
      </c>
      <c r="O42" s="28">
        <f t="shared" si="19"/>
      </c>
      <c r="P42" s="28">
        <f t="shared" si="19"/>
      </c>
      <c r="Q42" s="28">
        <f t="shared" si="19"/>
      </c>
      <c r="R42" s="28">
        <f t="shared" si="19"/>
      </c>
      <c r="S42" s="28">
        <f t="shared" si="19"/>
      </c>
      <c r="T42" s="28">
        <f t="shared" si="19"/>
      </c>
      <c r="U42" s="357">
        <f t="shared" si="19"/>
      </c>
      <c r="V42" s="350">
        <f t="shared" si="19"/>
      </c>
      <c r="W42" s="28">
        <f t="shared" si="19"/>
      </c>
      <c r="X42" s="28">
        <f t="shared" si="19"/>
      </c>
      <c r="Y42" s="34">
        <f t="shared" si="19"/>
      </c>
      <c r="Z42" s="50"/>
      <c r="AA42" s="50"/>
      <c r="AB42" s="445">
        <f>IF(D42="na","NA",MIN(AB8,AB15,AB19,AB23,AB28))</f>
        <v>0</v>
      </c>
      <c r="AC42" s="116"/>
    </row>
    <row r="43" spans="1:29" ht="12.75">
      <c r="A43" s="79"/>
      <c r="B43" s="50"/>
      <c r="C43" s="50"/>
      <c r="D43" s="50"/>
      <c r="E43" s="50"/>
      <c r="F43" s="50"/>
      <c r="G43" s="50"/>
      <c r="H43" s="50"/>
      <c r="I43" s="50"/>
      <c r="J43" s="50"/>
      <c r="K43" s="50"/>
      <c r="L43" s="50"/>
      <c r="M43" s="50"/>
      <c r="N43" s="50"/>
      <c r="O43" s="50"/>
      <c r="P43" s="50"/>
      <c r="Q43" s="50"/>
      <c r="R43" s="50"/>
      <c r="S43" s="50"/>
      <c r="T43" s="108"/>
      <c r="U43" s="72"/>
      <c r="V43" s="50"/>
      <c r="W43" s="108"/>
      <c r="X43" s="50"/>
      <c r="Y43" s="108"/>
      <c r="Z43" s="50"/>
      <c r="AA43" s="50"/>
      <c r="AB43" s="50"/>
      <c r="AC43" s="116"/>
    </row>
    <row r="44" spans="1:29" ht="13.5" thickBot="1">
      <c r="A44" s="156"/>
      <c r="B44" s="120"/>
      <c r="C44" s="120"/>
      <c r="D44" s="120"/>
      <c r="E44" s="120"/>
      <c r="F44" s="120"/>
      <c r="G44" s="120"/>
      <c r="H44" s="120"/>
      <c r="I44" s="120"/>
      <c r="J44" s="120"/>
      <c r="K44" s="120"/>
      <c r="L44" s="120"/>
      <c r="M44" s="120"/>
      <c r="N44" s="120"/>
      <c r="O44" s="120"/>
      <c r="P44" s="120"/>
      <c r="Q44" s="120"/>
      <c r="R44" s="120"/>
      <c r="S44" s="120"/>
      <c r="T44" s="120"/>
      <c r="U44" s="73"/>
      <c r="V44" s="120"/>
      <c r="W44" s="120"/>
      <c r="X44" s="120"/>
      <c r="Y44" s="120"/>
      <c r="Z44" s="120"/>
      <c r="AA44" s="120"/>
      <c r="AB44" s="120"/>
      <c r="AC44" s="121"/>
    </row>
    <row r="45" ht="13.5" thickTop="1">
      <c r="AC45" s="94"/>
    </row>
  </sheetData>
  <sheetProtection formatCells="0"/>
  <mergeCells count="3">
    <mergeCell ref="B1:AB2"/>
    <mergeCell ref="B3:AB3"/>
    <mergeCell ref="B4:B5"/>
  </mergeCells>
  <conditionalFormatting sqref="F42:Y42 F4:F6 F8:Y39">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B42 AB8:AB39">
    <cfRule type="cellIs" priority="4" dxfId="0" operator="greaterThan" stopIfTrue="1">
      <formula>3</formula>
    </cfRule>
    <cfRule type="cellIs" priority="5" dxfId="1" operator="equal" stopIfTrue="1">
      <formula>3</formula>
    </cfRule>
    <cfRule type="cellIs" priority="6" dxfId="2" operator="lessThan" stopIfTrue="1">
      <formula>3</formula>
    </cfRule>
  </conditionalFormatting>
  <printOptions horizontalCentered="1" verticalCentered="1"/>
  <pageMargins left="0.5" right="0.5" top="0.5" bottom="0.5" header="0.5" footer="0.5"/>
  <pageSetup fitToHeight="1" fitToWidth="1"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codeName="Sheet19">
    <tabColor indexed="29"/>
    <pageSetUpPr fitToPage="1"/>
  </sheetPr>
  <dimension ref="A1:AC42"/>
  <sheetViews>
    <sheetView showGridLines="0" zoomScalePageLayoutView="0" workbookViewId="0" topLeftCell="A4">
      <selection activeCell="A1" sqref="A1:AB2"/>
    </sheetView>
  </sheetViews>
  <sheetFormatPr defaultColWidth="9.140625" defaultRowHeight="12.75"/>
  <cols>
    <col min="1" max="1" width="3.421875" style="20" customWidth="1"/>
    <col min="2" max="2" width="55.8515625" style="20" customWidth="1"/>
    <col min="3" max="5" width="4.8515625" style="20" customWidth="1"/>
    <col min="6" max="6" width="5.00390625" style="20" customWidth="1"/>
    <col min="7" max="25" width="5.140625" style="20" customWidth="1"/>
    <col min="26" max="27" width="3.7109375" style="20" customWidth="1"/>
    <col min="28" max="28" width="6.00390625" style="20" customWidth="1"/>
    <col min="29" max="29" width="4.421875" style="21" customWidth="1"/>
    <col min="30" max="33" width="4.421875" style="20" customWidth="1"/>
    <col min="34" max="16384" width="9.140625" style="20" customWidth="1"/>
  </cols>
  <sheetData>
    <row r="1" spans="1:29" ht="13.5" thickTop="1">
      <c r="A1" s="278"/>
      <c r="B1" s="853">
        <f>Summary!F24</f>
        <v>0</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279"/>
    </row>
    <row r="2" spans="1:29" ht="12.75">
      <c r="A2" s="79"/>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116"/>
    </row>
    <row r="3" spans="1:29" ht="12.75">
      <c r="A3" s="79"/>
      <c r="B3" s="856">
        <f>Summary!F29</f>
        <v>0</v>
      </c>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116"/>
    </row>
    <row r="4" spans="1:29" ht="13.5" customHeight="1">
      <c r="A4" s="280"/>
      <c r="B4" s="858" t="s">
        <v>190</v>
      </c>
      <c r="C4" s="115"/>
      <c r="D4" s="50"/>
      <c r="E4" s="52" t="s">
        <v>156</v>
      </c>
      <c r="F4" s="47" t="s">
        <v>141</v>
      </c>
      <c r="G4" s="93" t="s">
        <v>218</v>
      </c>
      <c r="H4" s="93"/>
      <c r="I4" s="50"/>
      <c r="J4" s="50"/>
      <c r="K4" s="50"/>
      <c r="L4" s="50"/>
      <c r="M4" s="50"/>
      <c r="N4" s="50"/>
      <c r="O4" s="50"/>
      <c r="P4" s="50"/>
      <c r="Q4" s="50"/>
      <c r="R4" s="50"/>
      <c r="S4" s="50"/>
      <c r="T4" s="50"/>
      <c r="U4" s="50"/>
      <c r="V4" s="50"/>
      <c r="W4" s="50"/>
      <c r="X4" s="50"/>
      <c r="Y4" s="50"/>
      <c r="Z4" s="50"/>
      <c r="AA4" s="50"/>
      <c r="AB4" s="50"/>
      <c r="AC4" s="116"/>
    </row>
    <row r="5" spans="1:29" ht="13.5" customHeight="1">
      <c r="A5" s="79"/>
      <c r="B5" s="858"/>
      <c r="C5" s="52"/>
      <c r="D5" s="50"/>
      <c r="E5" s="115"/>
      <c r="F5" s="47" t="s">
        <v>142</v>
      </c>
      <c r="G5" s="51" t="s">
        <v>219</v>
      </c>
      <c r="H5" s="51"/>
      <c r="I5" s="50"/>
      <c r="J5" s="50"/>
      <c r="K5" s="50"/>
      <c r="L5" s="50"/>
      <c r="M5" s="50"/>
      <c r="N5" s="50"/>
      <c r="O5" s="50"/>
      <c r="P5" s="50"/>
      <c r="Q5" s="50"/>
      <c r="R5" s="50"/>
      <c r="S5" s="50"/>
      <c r="T5" s="50"/>
      <c r="U5" s="50"/>
      <c r="V5" s="302"/>
      <c r="W5" s="50"/>
      <c r="X5" s="50"/>
      <c r="Y5" s="50"/>
      <c r="Z5" s="50"/>
      <c r="AA5" s="50"/>
      <c r="AB5" s="50"/>
      <c r="AC5" s="116"/>
    </row>
    <row r="6" spans="1:29" s="24" customFormat="1" ht="13.5" customHeight="1" thickBot="1">
      <c r="A6" s="281"/>
      <c r="B6" s="95"/>
      <c r="C6" s="95"/>
      <c r="D6" s="95"/>
      <c r="E6" s="52"/>
      <c r="F6" s="46" t="s">
        <v>143</v>
      </c>
      <c r="G6" s="51" t="s">
        <v>157</v>
      </c>
      <c r="H6" s="51"/>
      <c r="I6" s="95"/>
      <c r="J6" s="95"/>
      <c r="K6" s="95"/>
      <c r="L6" s="95"/>
      <c r="M6" s="95"/>
      <c r="N6" s="95"/>
      <c r="O6" s="95"/>
      <c r="P6" s="95"/>
      <c r="Q6" s="95"/>
      <c r="R6" s="95"/>
      <c r="S6" s="95"/>
      <c r="T6" s="95"/>
      <c r="U6" s="95"/>
      <c r="V6" s="303"/>
      <c r="W6" s="300"/>
      <c r="X6" s="95"/>
      <c r="Y6" s="95"/>
      <c r="Z6" s="95"/>
      <c r="AA6" s="95"/>
      <c r="AB6" s="107" t="s">
        <v>150</v>
      </c>
      <c r="AC6" s="116"/>
    </row>
    <row r="7" spans="1:29" s="24" customFormat="1" ht="13.5" customHeight="1" thickBot="1">
      <c r="A7" s="282"/>
      <c r="B7" s="109"/>
      <c r="C7" s="102" t="s">
        <v>144</v>
      </c>
      <c r="D7" s="102" t="s">
        <v>145</v>
      </c>
      <c r="E7" s="102" t="s">
        <v>138</v>
      </c>
      <c r="F7" s="104">
        <v>5</v>
      </c>
      <c r="G7" s="104">
        <v>10</v>
      </c>
      <c r="H7" s="104">
        <v>15</v>
      </c>
      <c r="I7" s="104">
        <v>20</v>
      </c>
      <c r="J7" s="104">
        <v>25</v>
      </c>
      <c r="K7" s="104">
        <v>30</v>
      </c>
      <c r="L7" s="104">
        <v>35</v>
      </c>
      <c r="M7" s="104">
        <v>40</v>
      </c>
      <c r="N7" s="104">
        <v>45</v>
      </c>
      <c r="O7" s="104">
        <v>50</v>
      </c>
      <c r="P7" s="104">
        <v>55</v>
      </c>
      <c r="Q7" s="104">
        <v>60</v>
      </c>
      <c r="R7" s="104">
        <v>65</v>
      </c>
      <c r="S7" s="104">
        <v>70</v>
      </c>
      <c r="T7" s="103">
        <v>75</v>
      </c>
      <c r="U7" s="105">
        <v>80</v>
      </c>
      <c r="V7" s="304">
        <v>85</v>
      </c>
      <c r="W7" s="301">
        <v>90</v>
      </c>
      <c r="X7" s="104">
        <v>95</v>
      </c>
      <c r="Y7" s="106">
        <v>100</v>
      </c>
      <c r="Z7" s="95"/>
      <c r="AA7" s="95"/>
      <c r="AB7" s="107" t="s">
        <v>151</v>
      </c>
      <c r="AC7" s="116"/>
    </row>
    <row r="8" spans="1:29" s="24" customFormat="1" ht="13.5" customHeight="1" thickBot="1">
      <c r="A8" s="117" t="s">
        <v>140</v>
      </c>
      <c r="B8" s="110"/>
      <c r="C8" s="26" t="e">
        <f>+'A.Quality'!#REF!</f>
        <v>#REF!</v>
      </c>
      <c r="D8" s="26">
        <f>+'A.Quality'!D98</f>
        <v>150</v>
      </c>
      <c r="E8" s="27" t="e">
        <f aca="true" t="shared" si="0" ref="E8:E20">IF(D8=0,"NA",C8/D8*100)</f>
        <v>#REF!</v>
      </c>
      <c r="F8" s="360" t="e">
        <f>IF($E8&lt;F$7,"",IF($D8=0,"",IF($E8&gt;=80,"G",IF($E8&gt;=60,"Y",IF($E8&lt;60,"R")))))</f>
        <v>#REF!</v>
      </c>
      <c r="G8" s="28" t="e">
        <f aca="true" t="shared" si="1" ref="G8:Y10">IF($E8&lt;G$7,"",IF($D8=0,"",IF($E8&gt;=80,"G",IF($E8&gt;=60,"Y",IF($E8&lt;60,"R")))))</f>
        <v>#REF!</v>
      </c>
      <c r="H8" s="28" t="e">
        <f t="shared" si="1"/>
        <v>#REF!</v>
      </c>
      <c r="I8" s="28" t="e">
        <f t="shared" si="1"/>
        <v>#REF!</v>
      </c>
      <c r="J8" s="28" t="e">
        <f t="shared" si="1"/>
        <v>#REF!</v>
      </c>
      <c r="K8" s="28" t="e">
        <f t="shared" si="1"/>
        <v>#REF!</v>
      </c>
      <c r="L8" s="28" t="e">
        <f t="shared" si="1"/>
        <v>#REF!</v>
      </c>
      <c r="M8" s="28" t="e">
        <f t="shared" si="1"/>
        <v>#REF!</v>
      </c>
      <c r="N8" s="28" t="e">
        <f t="shared" si="1"/>
        <v>#REF!</v>
      </c>
      <c r="O8" s="28" t="e">
        <f t="shared" si="1"/>
        <v>#REF!</v>
      </c>
      <c r="P8" s="28" t="e">
        <f t="shared" si="1"/>
        <v>#REF!</v>
      </c>
      <c r="Q8" s="28" t="e">
        <f t="shared" si="1"/>
        <v>#REF!</v>
      </c>
      <c r="R8" s="28" t="e">
        <f t="shared" si="1"/>
        <v>#REF!</v>
      </c>
      <c r="S8" s="28" t="e">
        <f t="shared" si="1"/>
        <v>#REF!</v>
      </c>
      <c r="T8" s="28" t="e">
        <f t="shared" si="1"/>
        <v>#REF!</v>
      </c>
      <c r="U8" s="357" t="e">
        <f t="shared" si="1"/>
        <v>#REF!</v>
      </c>
      <c r="V8" s="350" t="e">
        <f t="shared" si="1"/>
        <v>#REF!</v>
      </c>
      <c r="W8" s="28" t="e">
        <f t="shared" si="1"/>
        <v>#REF!</v>
      </c>
      <c r="X8" s="28" t="e">
        <f t="shared" si="1"/>
        <v>#REF!</v>
      </c>
      <c r="Y8" s="347" t="e">
        <f t="shared" si="1"/>
        <v>#REF!</v>
      </c>
      <c r="Z8" s="95"/>
      <c r="AA8" s="95"/>
      <c r="AB8" s="29" t="e">
        <f>+'A.Quality'!#REF!</f>
        <v>#REF!</v>
      </c>
      <c r="AC8" s="118" t="s">
        <v>153</v>
      </c>
    </row>
    <row r="9" spans="1:29" s="24" customFormat="1" ht="13.5" customHeight="1">
      <c r="A9" s="281"/>
      <c r="B9" s="51" t="str">
        <f>+'A.Quality'!A6</f>
        <v>A.1  APQP Execution</v>
      </c>
      <c r="C9" s="96" t="e">
        <f>+'A.Quality'!#REF!</f>
        <v>#REF!</v>
      </c>
      <c r="D9" s="96">
        <f>+'A.Quality'!D26</f>
        <v>40</v>
      </c>
      <c r="E9" s="96" t="e">
        <f t="shared" si="0"/>
        <v>#REF!</v>
      </c>
      <c r="F9" s="336" t="e">
        <f>IF($E9&lt;F$7,"",IF($D9=0,"",IF($E9&gt;=80,"G",IF($E9&gt;=60,"Y",IF($E9&lt;60,"R")))))</f>
        <v>#REF!</v>
      </c>
      <c r="G9" s="334" t="e">
        <f t="shared" si="1"/>
        <v>#REF!</v>
      </c>
      <c r="H9" s="334" t="e">
        <f t="shared" si="1"/>
        <v>#REF!</v>
      </c>
      <c r="I9" s="334" t="e">
        <f t="shared" si="1"/>
        <v>#REF!</v>
      </c>
      <c r="J9" s="334" t="e">
        <f t="shared" si="1"/>
        <v>#REF!</v>
      </c>
      <c r="K9" s="334" t="e">
        <f t="shared" si="1"/>
        <v>#REF!</v>
      </c>
      <c r="L9" s="334" t="e">
        <f t="shared" si="1"/>
        <v>#REF!</v>
      </c>
      <c r="M9" s="334" t="e">
        <f t="shared" si="1"/>
        <v>#REF!</v>
      </c>
      <c r="N9" s="334" t="e">
        <f t="shared" si="1"/>
        <v>#REF!</v>
      </c>
      <c r="O9" s="334" t="e">
        <f t="shared" si="1"/>
        <v>#REF!</v>
      </c>
      <c r="P9" s="334" t="e">
        <f t="shared" si="1"/>
        <v>#REF!</v>
      </c>
      <c r="Q9" s="334" t="e">
        <f t="shared" si="1"/>
        <v>#REF!</v>
      </c>
      <c r="R9" s="334" t="e">
        <f t="shared" si="1"/>
        <v>#REF!</v>
      </c>
      <c r="S9" s="334" t="e">
        <f t="shared" si="1"/>
        <v>#REF!</v>
      </c>
      <c r="T9" s="334" t="e">
        <f t="shared" si="1"/>
        <v>#REF!</v>
      </c>
      <c r="U9" s="354" t="e">
        <f t="shared" si="1"/>
        <v>#REF!</v>
      </c>
      <c r="V9" s="346" t="e">
        <f t="shared" si="1"/>
        <v>#REF!</v>
      </c>
      <c r="W9" s="334" t="e">
        <f t="shared" si="1"/>
        <v>#REF!</v>
      </c>
      <c r="X9" s="334" t="e">
        <f t="shared" si="1"/>
        <v>#REF!</v>
      </c>
      <c r="Y9" s="337" t="e">
        <f t="shared" si="1"/>
        <v>#REF!</v>
      </c>
      <c r="Z9" s="95"/>
      <c r="AA9" s="95"/>
      <c r="AB9" s="31" t="e">
        <f>IF(D9="na","NA",'A.Quality'!#REF!)</f>
        <v>#REF!</v>
      </c>
      <c r="AC9" s="116"/>
    </row>
    <row r="10" spans="1:29" s="24" customFormat="1" ht="13.5" customHeight="1">
      <c r="A10" s="281"/>
      <c r="B10" s="51" t="str">
        <f>+'A.Quality'!A28</f>
        <v>A.2  Support Launch Activities</v>
      </c>
      <c r="C10" s="97" t="e">
        <f>+'A.Quality'!#REF!</f>
        <v>#REF!</v>
      </c>
      <c r="D10" s="97">
        <f>+'A.Quality'!D35</f>
        <v>10</v>
      </c>
      <c r="E10" s="96" t="e">
        <f t="shared" si="0"/>
        <v>#REF!</v>
      </c>
      <c r="F10" s="338" t="e">
        <f>IF($E10&lt;F$7,"",IF($D10=0,"",IF($E10&gt;=80,"G",IF($E10&gt;=60,"Y",IF($E10&lt;60,"R")))))</f>
        <v>#REF!</v>
      </c>
      <c r="G10" s="335" t="e">
        <f>IF($E10&lt;G$7,"",IF($D10=0,"",IF($E10&gt;=80,"G",IF($E10&gt;=60,"Y",IF($E10&lt;60,"R")))))</f>
        <v>#REF!</v>
      </c>
      <c r="H10" s="335" t="e">
        <f t="shared" si="1"/>
        <v>#REF!</v>
      </c>
      <c r="I10" s="335" t="e">
        <f t="shared" si="1"/>
        <v>#REF!</v>
      </c>
      <c r="J10" s="335" t="e">
        <f t="shared" si="1"/>
        <v>#REF!</v>
      </c>
      <c r="K10" s="335" t="e">
        <f t="shared" si="1"/>
        <v>#REF!</v>
      </c>
      <c r="L10" s="335" t="e">
        <f t="shared" si="1"/>
        <v>#REF!</v>
      </c>
      <c r="M10" s="335" t="e">
        <f t="shared" si="1"/>
        <v>#REF!</v>
      </c>
      <c r="N10" s="335" t="e">
        <f t="shared" si="1"/>
        <v>#REF!</v>
      </c>
      <c r="O10" s="335" t="e">
        <f t="shared" si="1"/>
        <v>#REF!</v>
      </c>
      <c r="P10" s="335" t="e">
        <f t="shared" si="1"/>
        <v>#REF!</v>
      </c>
      <c r="Q10" s="335" t="e">
        <f t="shared" si="1"/>
        <v>#REF!</v>
      </c>
      <c r="R10" s="335" t="e">
        <f t="shared" si="1"/>
        <v>#REF!</v>
      </c>
      <c r="S10" s="335" t="e">
        <f t="shared" si="1"/>
        <v>#REF!</v>
      </c>
      <c r="T10" s="335" t="e">
        <f t="shared" si="1"/>
        <v>#REF!</v>
      </c>
      <c r="U10" s="355" t="e">
        <f t="shared" si="1"/>
        <v>#REF!</v>
      </c>
      <c r="V10" s="348" t="e">
        <f t="shared" si="1"/>
        <v>#REF!</v>
      </c>
      <c r="W10" s="335" t="e">
        <f t="shared" si="1"/>
        <v>#REF!</v>
      </c>
      <c r="X10" s="335" t="e">
        <f t="shared" si="1"/>
        <v>#REF!</v>
      </c>
      <c r="Y10" s="339" t="e">
        <f t="shared" si="1"/>
        <v>#REF!</v>
      </c>
      <c r="Z10" s="95"/>
      <c r="AA10" s="95"/>
      <c r="AB10" s="32" t="e">
        <f>IF(D10="na","NA",+'A.Quality'!#REF!)</f>
        <v>#REF!</v>
      </c>
      <c r="AC10" s="116"/>
    </row>
    <row r="11" spans="1:29" s="24" customFormat="1" ht="13.5" customHeight="1">
      <c r="A11" s="281"/>
      <c r="B11" s="51" t="str">
        <f>+'A.Quality'!A37</f>
        <v>A.3  Manufacturing Quality</v>
      </c>
      <c r="C11" s="97" t="e">
        <f>+'A.Quality'!#REF!</f>
        <v>#REF!</v>
      </c>
      <c r="D11" s="97">
        <f>+'A.Quality'!D64</f>
        <v>60</v>
      </c>
      <c r="E11" s="96" t="e">
        <f t="shared" si="0"/>
        <v>#REF!</v>
      </c>
      <c r="F11" s="338" t="e">
        <f>IF($E11&lt;F$7,"",IF($D11=0,"",IF($E11&gt;=80,"G",IF($E11&gt;=60,"Y",IF($E11&lt;60,"R")))))</f>
        <v>#REF!</v>
      </c>
      <c r="G11" s="335" t="e">
        <f>IF($E11&lt;G$7,"",IF($D11=0,"",IF($E11&gt;=80,"G",IF($E11&gt;=60,"Y",IF($E11&lt;60,"R")))))</f>
        <v>#REF!</v>
      </c>
      <c r="H11" s="335" t="e">
        <f aca="true" t="shared" si="2" ref="H11:Q12">IF($E11&lt;H$7,"",IF($D11=0,"",IF($E11&gt;=80,"G",IF($E11&gt;=60,"Y",IF($E11&lt;60,"R")))))</f>
        <v>#REF!</v>
      </c>
      <c r="I11" s="335" t="e">
        <f t="shared" si="2"/>
        <v>#REF!</v>
      </c>
      <c r="J11" s="335" t="e">
        <f t="shared" si="2"/>
        <v>#REF!</v>
      </c>
      <c r="K11" s="335" t="e">
        <f t="shared" si="2"/>
        <v>#REF!</v>
      </c>
      <c r="L11" s="335" t="e">
        <f t="shared" si="2"/>
        <v>#REF!</v>
      </c>
      <c r="M11" s="335" t="e">
        <f t="shared" si="2"/>
        <v>#REF!</v>
      </c>
      <c r="N11" s="335" t="e">
        <f t="shared" si="2"/>
        <v>#REF!</v>
      </c>
      <c r="O11" s="335" t="e">
        <f t="shared" si="2"/>
        <v>#REF!</v>
      </c>
      <c r="P11" s="335" t="e">
        <f t="shared" si="2"/>
        <v>#REF!</v>
      </c>
      <c r="Q11" s="335" t="e">
        <f t="shared" si="2"/>
        <v>#REF!</v>
      </c>
      <c r="R11" s="335" t="e">
        <f aca="true" t="shared" si="3" ref="R11:Y12">IF($E11&lt;R$7,"",IF($D11=0,"",IF($E11&gt;=80,"G",IF($E11&gt;=60,"Y",IF($E11&lt;60,"R")))))</f>
        <v>#REF!</v>
      </c>
      <c r="S11" s="335" t="e">
        <f t="shared" si="3"/>
        <v>#REF!</v>
      </c>
      <c r="T11" s="335" t="e">
        <f t="shared" si="3"/>
        <v>#REF!</v>
      </c>
      <c r="U11" s="355" t="e">
        <f t="shared" si="3"/>
        <v>#REF!</v>
      </c>
      <c r="V11" s="348" t="e">
        <f t="shared" si="3"/>
        <v>#REF!</v>
      </c>
      <c r="W11" s="335" t="e">
        <f t="shared" si="3"/>
        <v>#REF!</v>
      </c>
      <c r="X11" s="335" t="e">
        <f t="shared" si="3"/>
        <v>#REF!</v>
      </c>
      <c r="Y11" s="339" t="e">
        <f t="shared" si="3"/>
        <v>#REF!</v>
      </c>
      <c r="Z11" s="95"/>
      <c r="AA11" s="95"/>
      <c r="AB11" s="32" t="e">
        <f>IF(D11="na","NA",+'A.Quality'!#REF!)</f>
        <v>#REF!</v>
      </c>
      <c r="AC11" s="116"/>
    </row>
    <row r="12" spans="1:29" s="24" customFormat="1" ht="13.5" customHeight="1">
      <c r="A12" s="281"/>
      <c r="B12" s="111" t="str">
        <f>+'A.Quality'!A66</f>
        <v>A.4  Problem Solving</v>
      </c>
      <c r="C12" s="98" t="e">
        <f>+'A.Quality'!#REF!</f>
        <v>#REF!</v>
      </c>
      <c r="D12" s="98">
        <f>+'A.Quality'!D81</f>
        <v>30</v>
      </c>
      <c r="E12" s="99" t="e">
        <f t="shared" si="0"/>
        <v>#REF!</v>
      </c>
      <c r="F12" s="338" t="e">
        <f>IF($E12&lt;F$7,"",IF($D12=0,"",IF($E12&gt;=80,"G",IF($E12&gt;=60,"Y",IF($E12&lt;60,"R")))))</f>
        <v>#REF!</v>
      </c>
      <c r="G12" s="335" t="e">
        <f>IF($E12&lt;G$7,"",IF($D12=0,"",IF($E12&gt;=80,"G",IF($E12&gt;=60,"Y",IF($E12&lt;60,"R")))))</f>
        <v>#REF!</v>
      </c>
      <c r="H12" s="335" t="e">
        <f t="shared" si="2"/>
        <v>#REF!</v>
      </c>
      <c r="I12" s="335" t="e">
        <f t="shared" si="2"/>
        <v>#REF!</v>
      </c>
      <c r="J12" s="335" t="e">
        <f t="shared" si="2"/>
        <v>#REF!</v>
      </c>
      <c r="K12" s="335" t="e">
        <f t="shared" si="2"/>
        <v>#REF!</v>
      </c>
      <c r="L12" s="335" t="e">
        <f t="shared" si="2"/>
        <v>#REF!</v>
      </c>
      <c r="M12" s="335" t="e">
        <f t="shared" si="2"/>
        <v>#REF!</v>
      </c>
      <c r="N12" s="335" t="e">
        <f t="shared" si="2"/>
        <v>#REF!</v>
      </c>
      <c r="O12" s="335" t="e">
        <f t="shared" si="2"/>
        <v>#REF!</v>
      </c>
      <c r="P12" s="335" t="e">
        <f t="shared" si="2"/>
        <v>#REF!</v>
      </c>
      <c r="Q12" s="335" t="e">
        <f t="shared" si="2"/>
        <v>#REF!</v>
      </c>
      <c r="R12" s="335" t="e">
        <f t="shared" si="3"/>
        <v>#REF!</v>
      </c>
      <c r="S12" s="335" t="e">
        <f t="shared" si="3"/>
        <v>#REF!</v>
      </c>
      <c r="T12" s="335" t="e">
        <f t="shared" si="3"/>
        <v>#REF!</v>
      </c>
      <c r="U12" s="355" t="e">
        <f t="shared" si="3"/>
        <v>#REF!</v>
      </c>
      <c r="V12" s="348" t="e">
        <f t="shared" si="3"/>
        <v>#REF!</v>
      </c>
      <c r="W12" s="335" t="e">
        <f t="shared" si="3"/>
        <v>#REF!</v>
      </c>
      <c r="X12" s="335" t="e">
        <f t="shared" si="3"/>
        <v>#REF!</v>
      </c>
      <c r="Y12" s="339" t="e">
        <f t="shared" si="3"/>
        <v>#REF!</v>
      </c>
      <c r="Z12" s="95"/>
      <c r="AA12" s="95"/>
      <c r="AB12" s="32" t="e">
        <f>IF(D12="na","NA",+'A.Quality'!#REF!)</f>
        <v>#REF!</v>
      </c>
      <c r="AC12" s="116"/>
    </row>
    <row r="13" spans="1:29" s="24" customFormat="1" ht="13.5" customHeight="1">
      <c r="A13" s="281"/>
      <c r="B13" s="111" t="str">
        <f>+'A.Quality'!A83</f>
        <v>A.5  Quality Roadmap</v>
      </c>
      <c r="C13" s="98" t="e">
        <f>+'A.Quality'!#REF!</f>
        <v>#REF!</v>
      </c>
      <c r="D13" s="98">
        <f>+'A.Quality'!D88</f>
        <v>5</v>
      </c>
      <c r="E13" s="99" t="e">
        <f t="shared" si="0"/>
        <v>#REF!</v>
      </c>
      <c r="F13" s="338" t="e">
        <f aca="true" t="shared" si="4" ref="F13:U17">IF($E13&lt;F$7,"",IF($D13=0,"",IF($E13&gt;=80,"G",IF($E13&gt;=60,"Y",IF($E13&lt;60,"R")))))</f>
        <v>#REF!</v>
      </c>
      <c r="G13" s="335" t="e">
        <f t="shared" si="4"/>
        <v>#REF!</v>
      </c>
      <c r="H13" s="335" t="e">
        <f t="shared" si="4"/>
        <v>#REF!</v>
      </c>
      <c r="I13" s="335" t="e">
        <f t="shared" si="4"/>
        <v>#REF!</v>
      </c>
      <c r="J13" s="335" t="e">
        <f t="shared" si="4"/>
        <v>#REF!</v>
      </c>
      <c r="K13" s="335" t="e">
        <f t="shared" si="4"/>
        <v>#REF!</v>
      </c>
      <c r="L13" s="335" t="e">
        <f t="shared" si="4"/>
        <v>#REF!</v>
      </c>
      <c r="M13" s="335" t="e">
        <f t="shared" si="4"/>
        <v>#REF!</v>
      </c>
      <c r="N13" s="335" t="e">
        <f t="shared" si="4"/>
        <v>#REF!</v>
      </c>
      <c r="O13" s="335" t="e">
        <f t="shared" si="4"/>
        <v>#REF!</v>
      </c>
      <c r="P13" s="335" t="e">
        <f t="shared" si="4"/>
        <v>#REF!</v>
      </c>
      <c r="Q13" s="335" t="e">
        <f t="shared" si="4"/>
        <v>#REF!</v>
      </c>
      <c r="R13" s="335" t="e">
        <f t="shared" si="4"/>
        <v>#REF!</v>
      </c>
      <c r="S13" s="335" t="e">
        <f t="shared" si="4"/>
        <v>#REF!</v>
      </c>
      <c r="T13" s="335" t="e">
        <f t="shared" si="4"/>
        <v>#REF!</v>
      </c>
      <c r="U13" s="355" t="e">
        <f t="shared" si="4"/>
        <v>#REF!</v>
      </c>
      <c r="V13" s="348" t="e">
        <f aca="true" t="shared" si="5" ref="V13:Y17">IF($E13&lt;V$7,"",IF($D13=0,"",IF($E13&gt;=80,"G",IF($E13&gt;=60,"Y",IF($E13&lt;60,"R")))))</f>
        <v>#REF!</v>
      </c>
      <c r="W13" s="335" t="e">
        <f t="shared" si="5"/>
        <v>#REF!</v>
      </c>
      <c r="X13" s="335" t="e">
        <f t="shared" si="5"/>
        <v>#REF!</v>
      </c>
      <c r="Y13" s="339" t="e">
        <f t="shared" si="5"/>
        <v>#REF!</v>
      </c>
      <c r="Z13" s="95"/>
      <c r="AA13" s="95"/>
      <c r="AB13" s="32" t="e">
        <f>IF(D13="na","NA",+'A.Quality'!#REF!)</f>
        <v>#REF!</v>
      </c>
      <c r="AC13" s="116"/>
    </row>
    <row r="14" spans="1:29" s="24" customFormat="1" ht="13.5" customHeight="1" thickBot="1">
      <c r="A14" s="281"/>
      <c r="B14" s="112" t="str">
        <f>+'A.Quality'!A90</f>
        <v>A.6  Warranty</v>
      </c>
      <c r="C14" s="100" t="e">
        <f>+'A.Quality'!#REF!</f>
        <v>#REF!</v>
      </c>
      <c r="D14" s="100">
        <f>+'A.Quality'!D95</f>
        <v>5</v>
      </c>
      <c r="E14" s="101" t="e">
        <f t="shared" si="0"/>
        <v>#REF!</v>
      </c>
      <c r="F14" s="340" t="e">
        <f t="shared" si="4"/>
        <v>#REF!</v>
      </c>
      <c r="G14" s="33" t="e">
        <f t="shared" si="4"/>
        <v>#REF!</v>
      </c>
      <c r="H14" s="33" t="e">
        <f t="shared" si="4"/>
        <v>#REF!</v>
      </c>
      <c r="I14" s="33" t="e">
        <f t="shared" si="4"/>
        <v>#REF!</v>
      </c>
      <c r="J14" s="33" t="e">
        <f t="shared" si="4"/>
        <v>#REF!</v>
      </c>
      <c r="K14" s="33" t="e">
        <f t="shared" si="4"/>
        <v>#REF!</v>
      </c>
      <c r="L14" s="33" t="e">
        <f t="shared" si="4"/>
        <v>#REF!</v>
      </c>
      <c r="M14" s="33" t="e">
        <f t="shared" si="4"/>
        <v>#REF!</v>
      </c>
      <c r="N14" s="33" t="e">
        <f t="shared" si="4"/>
        <v>#REF!</v>
      </c>
      <c r="O14" s="33" t="e">
        <f t="shared" si="4"/>
        <v>#REF!</v>
      </c>
      <c r="P14" s="33" t="e">
        <f t="shared" si="4"/>
        <v>#REF!</v>
      </c>
      <c r="Q14" s="33" t="e">
        <f t="shared" si="4"/>
        <v>#REF!</v>
      </c>
      <c r="R14" s="33" t="e">
        <f t="shared" si="4"/>
        <v>#REF!</v>
      </c>
      <c r="S14" s="33" t="e">
        <f t="shared" si="4"/>
        <v>#REF!</v>
      </c>
      <c r="T14" s="33" t="e">
        <f t="shared" si="4"/>
        <v>#REF!</v>
      </c>
      <c r="U14" s="356" t="e">
        <f t="shared" si="4"/>
        <v>#REF!</v>
      </c>
      <c r="V14" s="349" t="e">
        <f t="shared" si="5"/>
        <v>#REF!</v>
      </c>
      <c r="W14" s="33" t="e">
        <f t="shared" si="5"/>
        <v>#REF!</v>
      </c>
      <c r="X14" s="33" t="e">
        <f t="shared" si="5"/>
        <v>#REF!</v>
      </c>
      <c r="Y14" s="341" t="e">
        <f t="shared" si="5"/>
        <v>#REF!</v>
      </c>
      <c r="Z14" s="95"/>
      <c r="AA14" s="95"/>
      <c r="AB14" s="32" t="e">
        <f>IF(D10="na","NA",+'A.Quality'!#REF!)</f>
        <v>#REF!</v>
      </c>
      <c r="AC14" s="116"/>
    </row>
    <row r="15" spans="1:29" ht="13.5" customHeight="1" thickBot="1">
      <c r="A15" s="117" t="s">
        <v>146</v>
      </c>
      <c r="B15" s="110"/>
      <c r="C15" s="26" t="e">
        <f>+'B.Commercial'!#REF!</f>
        <v>#REF!</v>
      </c>
      <c r="D15" s="26">
        <f>+'B.Commercial'!D44</f>
        <v>50</v>
      </c>
      <c r="E15" s="131" t="e">
        <f t="shared" si="0"/>
        <v>#REF!</v>
      </c>
      <c r="F15" s="342" t="e">
        <f aca="true" t="shared" si="6" ref="F15:F20">IF($E15&lt;F$7,"",IF($D15=0,"",IF($E15&gt;=80,"G",IF($E15&gt;=60,"Y",IF($E15&lt;60,"R")))))</f>
        <v>#REF!</v>
      </c>
      <c r="G15" s="28" t="e">
        <f t="shared" si="4"/>
        <v>#REF!</v>
      </c>
      <c r="H15" s="28" t="e">
        <f t="shared" si="4"/>
        <v>#REF!</v>
      </c>
      <c r="I15" s="28" t="e">
        <f t="shared" si="4"/>
        <v>#REF!</v>
      </c>
      <c r="J15" s="28" t="e">
        <f t="shared" si="4"/>
        <v>#REF!</v>
      </c>
      <c r="K15" s="28" t="e">
        <f t="shared" si="4"/>
        <v>#REF!</v>
      </c>
      <c r="L15" s="28" t="e">
        <f t="shared" si="4"/>
        <v>#REF!</v>
      </c>
      <c r="M15" s="28" t="e">
        <f t="shared" si="4"/>
        <v>#REF!</v>
      </c>
      <c r="N15" s="28" t="e">
        <f t="shared" si="4"/>
        <v>#REF!</v>
      </c>
      <c r="O15" s="28" t="e">
        <f t="shared" si="4"/>
        <v>#REF!</v>
      </c>
      <c r="P15" s="28" t="e">
        <f t="shared" si="4"/>
        <v>#REF!</v>
      </c>
      <c r="Q15" s="28" t="e">
        <f t="shared" si="4"/>
        <v>#REF!</v>
      </c>
      <c r="R15" s="28" t="e">
        <f t="shared" si="4"/>
        <v>#REF!</v>
      </c>
      <c r="S15" s="28" t="e">
        <f t="shared" si="4"/>
        <v>#REF!</v>
      </c>
      <c r="T15" s="28" t="e">
        <f t="shared" si="4"/>
        <v>#REF!</v>
      </c>
      <c r="U15" s="357" t="e">
        <f t="shared" si="4"/>
        <v>#REF!</v>
      </c>
      <c r="V15" s="350" t="e">
        <f t="shared" si="5"/>
        <v>#REF!</v>
      </c>
      <c r="W15" s="28" t="e">
        <f t="shared" si="5"/>
        <v>#REF!</v>
      </c>
      <c r="X15" s="28" t="e">
        <f t="shared" si="5"/>
        <v>#REF!</v>
      </c>
      <c r="Y15" s="34" t="e">
        <f t="shared" si="5"/>
        <v>#REF!</v>
      </c>
      <c r="Z15" s="50"/>
      <c r="AA15" s="50"/>
      <c r="AB15" s="29" t="e">
        <f>IF(D15="na","NA",+'B.Commercial'!#REF!)</f>
        <v>#REF!</v>
      </c>
      <c r="AC15" s="118" t="s">
        <v>153</v>
      </c>
    </row>
    <row r="16" spans="1:29" ht="13.5" customHeight="1">
      <c r="A16" s="79"/>
      <c r="B16" s="113" t="str">
        <f>+'B.Commercial'!A6</f>
        <v>B.1  Lean Manufacturing Systems</v>
      </c>
      <c r="C16" s="362" t="e">
        <f>+'B.Commercial'!#REF!</f>
        <v>#REF!</v>
      </c>
      <c r="D16" s="362">
        <f>+'B.Commercial'!D20</f>
        <v>25</v>
      </c>
      <c r="E16" s="363" t="e">
        <f t="shared" si="0"/>
        <v>#REF!</v>
      </c>
      <c r="F16" s="343" t="e">
        <f t="shared" si="6"/>
        <v>#REF!</v>
      </c>
      <c r="G16" s="30" t="e">
        <f t="shared" si="4"/>
        <v>#REF!</v>
      </c>
      <c r="H16" s="30" t="e">
        <f t="shared" si="4"/>
        <v>#REF!</v>
      </c>
      <c r="I16" s="30" t="e">
        <f t="shared" si="4"/>
        <v>#REF!</v>
      </c>
      <c r="J16" s="30" t="e">
        <f t="shared" si="4"/>
        <v>#REF!</v>
      </c>
      <c r="K16" s="30" t="e">
        <f t="shared" si="4"/>
        <v>#REF!</v>
      </c>
      <c r="L16" s="30" t="e">
        <f t="shared" si="4"/>
        <v>#REF!</v>
      </c>
      <c r="M16" s="30" t="e">
        <f t="shared" si="4"/>
        <v>#REF!</v>
      </c>
      <c r="N16" s="30" t="e">
        <f t="shared" si="4"/>
        <v>#REF!</v>
      </c>
      <c r="O16" s="30" t="e">
        <f t="shared" si="4"/>
        <v>#REF!</v>
      </c>
      <c r="P16" s="30" t="e">
        <f t="shared" si="4"/>
        <v>#REF!</v>
      </c>
      <c r="Q16" s="30" t="e">
        <f t="shared" si="4"/>
        <v>#REF!</v>
      </c>
      <c r="R16" s="30" t="e">
        <f t="shared" si="4"/>
        <v>#REF!</v>
      </c>
      <c r="S16" s="30" t="e">
        <f t="shared" si="4"/>
        <v>#REF!</v>
      </c>
      <c r="T16" s="30" t="e">
        <f t="shared" si="4"/>
        <v>#REF!</v>
      </c>
      <c r="U16" s="358" t="e">
        <f t="shared" si="4"/>
        <v>#REF!</v>
      </c>
      <c r="V16" s="351" t="e">
        <f t="shared" si="5"/>
        <v>#REF!</v>
      </c>
      <c r="W16" s="30" t="e">
        <f t="shared" si="5"/>
        <v>#REF!</v>
      </c>
      <c r="X16" s="30" t="e">
        <f t="shared" si="5"/>
        <v>#REF!</v>
      </c>
      <c r="Y16" s="344" t="e">
        <f t="shared" si="5"/>
        <v>#REF!</v>
      </c>
      <c r="Z16" s="50"/>
      <c r="AA16" s="50"/>
      <c r="AB16" s="31" t="e">
        <f>IF(D16="na","NA",+'B.Commercial'!#REF!)</f>
        <v>#REF!</v>
      </c>
      <c r="AC16" s="116"/>
    </row>
    <row r="17" spans="1:29" ht="13.5" customHeight="1">
      <c r="A17" s="79"/>
      <c r="B17" s="113" t="str">
        <f>+'B.Commercial'!A22</f>
        <v>B.2  Just-In-Time (JIT) Principles</v>
      </c>
      <c r="C17" s="362" t="e">
        <f>+'B.Commercial'!#REF!</f>
        <v>#REF!</v>
      </c>
      <c r="D17" s="362">
        <f>+'B.Commercial'!D34</f>
        <v>20</v>
      </c>
      <c r="E17" s="363" t="e">
        <f t="shared" si="0"/>
        <v>#REF!</v>
      </c>
      <c r="F17" s="343" t="e">
        <f t="shared" si="6"/>
        <v>#REF!</v>
      </c>
      <c r="G17" s="30" t="e">
        <f>IF($E17&lt;G$7,"",IF($D17=0,"",IF($E17&gt;=80,"G",IF($E17&gt;=60,"Y",IF($E17&lt;60,"R")))))</f>
        <v>#REF!</v>
      </c>
      <c r="H17" s="30" t="e">
        <f t="shared" si="4"/>
        <v>#REF!</v>
      </c>
      <c r="I17" s="30" t="e">
        <f t="shared" si="4"/>
        <v>#REF!</v>
      </c>
      <c r="J17" s="30" t="e">
        <f t="shared" si="4"/>
        <v>#REF!</v>
      </c>
      <c r="K17" s="30" t="e">
        <f t="shared" si="4"/>
        <v>#REF!</v>
      </c>
      <c r="L17" s="30" t="e">
        <f t="shared" si="4"/>
        <v>#REF!</v>
      </c>
      <c r="M17" s="30" t="e">
        <f t="shared" si="4"/>
        <v>#REF!</v>
      </c>
      <c r="N17" s="30" t="e">
        <f t="shared" si="4"/>
        <v>#REF!</v>
      </c>
      <c r="O17" s="30" t="e">
        <f t="shared" si="4"/>
        <v>#REF!</v>
      </c>
      <c r="P17" s="30" t="e">
        <f t="shared" si="4"/>
        <v>#REF!</v>
      </c>
      <c r="Q17" s="30" t="e">
        <f t="shared" si="4"/>
        <v>#REF!</v>
      </c>
      <c r="R17" s="30" t="e">
        <f t="shared" si="4"/>
        <v>#REF!</v>
      </c>
      <c r="S17" s="30" t="e">
        <f t="shared" si="4"/>
        <v>#REF!</v>
      </c>
      <c r="T17" s="30" t="e">
        <f t="shared" si="4"/>
        <v>#REF!</v>
      </c>
      <c r="U17" s="358" t="e">
        <f t="shared" si="4"/>
        <v>#REF!</v>
      </c>
      <c r="V17" s="351" t="e">
        <f t="shared" si="5"/>
        <v>#REF!</v>
      </c>
      <c r="W17" s="30" t="e">
        <f t="shared" si="5"/>
        <v>#REF!</v>
      </c>
      <c r="X17" s="30" t="e">
        <f t="shared" si="5"/>
        <v>#REF!</v>
      </c>
      <c r="Y17" s="344" t="e">
        <f t="shared" si="5"/>
        <v>#REF!</v>
      </c>
      <c r="Z17" s="50"/>
      <c r="AA17" s="50"/>
      <c r="AB17" s="32" t="e">
        <f>IF(D17="na","NA",+'B.Commercial'!#REF!)</f>
        <v>#REF!</v>
      </c>
      <c r="AC17" s="116"/>
    </row>
    <row r="18" spans="1:29" ht="13.5" customHeight="1" thickBot="1">
      <c r="A18" s="79"/>
      <c r="B18" s="114" t="str">
        <f>+'B.Commercial'!A36</f>
        <v>B.3  Cost Reduction </v>
      </c>
      <c r="C18" s="364" t="e">
        <f>+'B.Commercial'!#REF!</f>
        <v>#REF!</v>
      </c>
      <c r="D18" s="364">
        <f>+'B.Commercial'!D41</f>
        <v>5</v>
      </c>
      <c r="E18" s="365" t="e">
        <f t="shared" si="0"/>
        <v>#REF!</v>
      </c>
      <c r="F18" s="367" t="e">
        <f t="shared" si="6"/>
        <v>#REF!</v>
      </c>
      <c r="G18" s="368" t="e">
        <f>IF($E18&lt;G$7,"",IF($D18=0,"",IF($E18&gt;=80,"G",IF($E18&gt;=60,"Y",IF($E18&lt;60,"R")))))</f>
        <v>#REF!</v>
      </c>
      <c r="H18" s="368" t="e">
        <f aca="true" t="shared" si="7" ref="H18:Q20">IF($E18&lt;H$7,"",IF($D18=0,"",IF($E18&gt;=80,"G",IF($E18&gt;=60,"Y",IF($E18&lt;60,"R")))))</f>
        <v>#REF!</v>
      </c>
      <c r="I18" s="368" t="e">
        <f t="shared" si="7"/>
        <v>#REF!</v>
      </c>
      <c r="J18" s="368" t="e">
        <f t="shared" si="7"/>
        <v>#REF!</v>
      </c>
      <c r="K18" s="368" t="e">
        <f t="shared" si="7"/>
        <v>#REF!</v>
      </c>
      <c r="L18" s="368" t="e">
        <f t="shared" si="7"/>
        <v>#REF!</v>
      </c>
      <c r="M18" s="368" t="e">
        <f t="shared" si="7"/>
        <v>#REF!</v>
      </c>
      <c r="N18" s="368" t="e">
        <f t="shared" si="7"/>
        <v>#REF!</v>
      </c>
      <c r="O18" s="368" t="e">
        <f t="shared" si="7"/>
        <v>#REF!</v>
      </c>
      <c r="P18" s="368" t="e">
        <f t="shared" si="7"/>
        <v>#REF!</v>
      </c>
      <c r="Q18" s="368" t="e">
        <f t="shared" si="7"/>
        <v>#REF!</v>
      </c>
      <c r="R18" s="368" t="e">
        <f aca="true" t="shared" si="8" ref="R18:Y20">IF($E18&lt;R$7,"",IF($D18=0,"",IF($E18&gt;=80,"G",IF($E18&gt;=60,"Y",IF($E18&lt;60,"R")))))</f>
        <v>#REF!</v>
      </c>
      <c r="S18" s="368" t="e">
        <f t="shared" si="8"/>
        <v>#REF!</v>
      </c>
      <c r="T18" s="368" t="e">
        <f t="shared" si="8"/>
        <v>#REF!</v>
      </c>
      <c r="U18" s="369" t="e">
        <f t="shared" si="8"/>
        <v>#REF!</v>
      </c>
      <c r="V18" s="370" t="e">
        <f t="shared" si="8"/>
        <v>#REF!</v>
      </c>
      <c r="W18" s="368" t="e">
        <f t="shared" si="8"/>
        <v>#REF!</v>
      </c>
      <c r="X18" s="368" t="e">
        <f t="shared" si="8"/>
        <v>#REF!</v>
      </c>
      <c r="Y18" s="371" t="e">
        <f t="shared" si="8"/>
        <v>#REF!</v>
      </c>
      <c r="Z18" s="50"/>
      <c r="AA18" s="50"/>
      <c r="AB18" s="32" t="e">
        <f>IF(D18="na","NA",+'B.Commercial'!#REF!)</f>
        <v>#REF!</v>
      </c>
      <c r="AC18" s="116"/>
    </row>
    <row r="19" spans="1:29" ht="13.5" customHeight="1" thickBot="1">
      <c r="A19" s="117" t="s">
        <v>147</v>
      </c>
      <c r="B19" s="110"/>
      <c r="C19" s="26" t="e">
        <f>+'C.Material'!#REF!</f>
        <v>#REF!</v>
      </c>
      <c r="D19" s="26">
        <f>+'C.Material'!D52</f>
        <v>70</v>
      </c>
      <c r="E19" s="131" t="e">
        <f t="shared" si="0"/>
        <v>#REF!</v>
      </c>
      <c r="F19" s="342" t="e">
        <f t="shared" si="6"/>
        <v>#REF!</v>
      </c>
      <c r="G19" s="28" t="e">
        <f>IF($E19&lt;G$7,"",IF($D19=0,"",IF($E19&gt;=80,"G",IF($E19&gt;=60,"Y",IF($E19&lt;60,"R")))))</f>
        <v>#REF!</v>
      </c>
      <c r="H19" s="28" t="e">
        <f t="shared" si="7"/>
        <v>#REF!</v>
      </c>
      <c r="I19" s="28" t="e">
        <f t="shared" si="7"/>
        <v>#REF!</v>
      </c>
      <c r="J19" s="28" t="e">
        <f t="shared" si="7"/>
        <v>#REF!</v>
      </c>
      <c r="K19" s="28" t="e">
        <f t="shared" si="7"/>
        <v>#REF!</v>
      </c>
      <c r="L19" s="28" t="e">
        <f t="shared" si="7"/>
        <v>#REF!</v>
      </c>
      <c r="M19" s="28" t="e">
        <f t="shared" si="7"/>
        <v>#REF!</v>
      </c>
      <c r="N19" s="28" t="e">
        <f t="shared" si="7"/>
        <v>#REF!</v>
      </c>
      <c r="O19" s="28" t="e">
        <f t="shared" si="7"/>
        <v>#REF!</v>
      </c>
      <c r="P19" s="28" t="e">
        <f t="shared" si="7"/>
        <v>#REF!</v>
      </c>
      <c r="Q19" s="28" t="e">
        <f t="shared" si="7"/>
        <v>#REF!</v>
      </c>
      <c r="R19" s="28" t="e">
        <f t="shared" si="8"/>
        <v>#REF!</v>
      </c>
      <c r="S19" s="28" t="e">
        <f t="shared" si="8"/>
        <v>#REF!</v>
      </c>
      <c r="T19" s="28" t="e">
        <f t="shared" si="8"/>
        <v>#REF!</v>
      </c>
      <c r="U19" s="357" t="e">
        <f t="shared" si="8"/>
        <v>#REF!</v>
      </c>
      <c r="V19" s="350" t="e">
        <f t="shared" si="8"/>
        <v>#REF!</v>
      </c>
      <c r="W19" s="28" t="e">
        <f t="shared" si="8"/>
        <v>#REF!</v>
      </c>
      <c r="X19" s="28" t="e">
        <f t="shared" si="8"/>
        <v>#REF!</v>
      </c>
      <c r="Y19" s="34" t="e">
        <f t="shared" si="8"/>
        <v>#REF!</v>
      </c>
      <c r="Z19" s="50"/>
      <c r="AA19" s="50"/>
      <c r="AB19" s="29" t="e">
        <f>IF(D19="na","NA",+'C.Material'!#REF!)</f>
        <v>#REF!</v>
      </c>
      <c r="AC19" s="118" t="s">
        <v>153</v>
      </c>
    </row>
    <row r="20" spans="1:29" ht="13.5" customHeight="1">
      <c r="A20" s="79"/>
      <c r="B20" s="113" t="str">
        <f>+'C.Material'!A6</f>
        <v>C.1  Release Materials Management Systems</v>
      </c>
      <c r="C20" s="362" t="e">
        <f>+'C.Material'!#REF!</f>
        <v>#REF!</v>
      </c>
      <c r="D20" s="362">
        <f>+'C.Material'!D16</f>
        <v>15</v>
      </c>
      <c r="E20" s="363" t="e">
        <f t="shared" si="0"/>
        <v>#REF!</v>
      </c>
      <c r="F20" s="343" t="e">
        <f t="shared" si="6"/>
        <v>#REF!</v>
      </c>
      <c r="G20" s="30" t="e">
        <f>IF($E20&lt;G$7,"",IF($D20=0,"",IF($E20&gt;=80,"G",IF($E20&gt;=60,"Y",IF($E20&lt;60,"R")))))</f>
        <v>#REF!</v>
      </c>
      <c r="H20" s="30" t="e">
        <f t="shared" si="7"/>
        <v>#REF!</v>
      </c>
      <c r="I20" s="30" t="e">
        <f t="shared" si="7"/>
        <v>#REF!</v>
      </c>
      <c r="J20" s="30" t="e">
        <f t="shared" si="7"/>
        <v>#REF!</v>
      </c>
      <c r="K20" s="30" t="e">
        <f t="shared" si="7"/>
        <v>#REF!</v>
      </c>
      <c r="L20" s="30" t="e">
        <f t="shared" si="7"/>
        <v>#REF!</v>
      </c>
      <c r="M20" s="30" t="e">
        <f t="shared" si="7"/>
        <v>#REF!</v>
      </c>
      <c r="N20" s="30" t="e">
        <f t="shared" si="7"/>
        <v>#REF!</v>
      </c>
      <c r="O20" s="30" t="e">
        <f t="shared" si="7"/>
        <v>#REF!</v>
      </c>
      <c r="P20" s="30" t="e">
        <f t="shared" si="7"/>
        <v>#REF!</v>
      </c>
      <c r="Q20" s="30" t="e">
        <f t="shared" si="7"/>
        <v>#REF!</v>
      </c>
      <c r="R20" s="30" t="e">
        <f t="shared" si="8"/>
        <v>#REF!</v>
      </c>
      <c r="S20" s="30" t="e">
        <f t="shared" si="8"/>
        <v>#REF!</v>
      </c>
      <c r="T20" s="30" t="e">
        <f t="shared" si="8"/>
        <v>#REF!</v>
      </c>
      <c r="U20" s="358" t="e">
        <f t="shared" si="8"/>
        <v>#REF!</v>
      </c>
      <c r="V20" s="351" t="e">
        <f t="shared" si="8"/>
        <v>#REF!</v>
      </c>
      <c r="W20" s="30" t="e">
        <f t="shared" si="8"/>
        <v>#REF!</v>
      </c>
      <c r="X20" s="30" t="e">
        <f t="shared" si="8"/>
        <v>#REF!</v>
      </c>
      <c r="Y20" s="344" t="e">
        <f t="shared" si="8"/>
        <v>#REF!</v>
      </c>
      <c r="Z20" s="50"/>
      <c r="AA20" s="50"/>
      <c r="AB20" s="35" t="e">
        <f>IF(D19="na","NA",+'C.Material'!#REF!)</f>
        <v>#REF!</v>
      </c>
      <c r="AC20" s="116"/>
    </row>
    <row r="21" spans="1:29" ht="13.5" customHeight="1">
      <c r="A21" s="79"/>
      <c r="B21" s="113" t="str">
        <f>+'C.Material'!A18</f>
        <v>C.2  Electronic Data Management</v>
      </c>
      <c r="C21" s="362" t="e">
        <f>+'C.Material'!#REF!</f>
        <v>#REF!</v>
      </c>
      <c r="D21" s="362">
        <f>+'C.Material'!D26</f>
        <v>10</v>
      </c>
      <c r="E21" s="366" t="e">
        <f aca="true" t="shared" si="9" ref="E21:E36">IF(D21=0,"NA",C21/D21*100)</f>
        <v>#REF!</v>
      </c>
      <c r="F21" s="343" t="e">
        <f aca="true" t="shared" si="10" ref="F21:U23">IF($E21&lt;F$7,"",IF($D21=0,"",IF($E21&gt;=80,"G",IF($E21&gt;=60,"Y",IF($E21&lt;60,"R")))))</f>
        <v>#REF!</v>
      </c>
      <c r="G21" s="30" t="e">
        <f t="shared" si="10"/>
        <v>#REF!</v>
      </c>
      <c r="H21" s="30" t="e">
        <f t="shared" si="10"/>
        <v>#REF!</v>
      </c>
      <c r="I21" s="30" t="e">
        <f t="shared" si="10"/>
        <v>#REF!</v>
      </c>
      <c r="J21" s="30" t="e">
        <f t="shared" si="10"/>
        <v>#REF!</v>
      </c>
      <c r="K21" s="30" t="e">
        <f t="shared" si="10"/>
        <v>#REF!</v>
      </c>
      <c r="L21" s="30" t="e">
        <f t="shared" si="10"/>
        <v>#REF!</v>
      </c>
      <c r="M21" s="30" t="e">
        <f t="shared" si="10"/>
        <v>#REF!</v>
      </c>
      <c r="N21" s="30" t="e">
        <f t="shared" si="10"/>
        <v>#REF!</v>
      </c>
      <c r="O21" s="30" t="e">
        <f t="shared" si="10"/>
        <v>#REF!</v>
      </c>
      <c r="P21" s="30" t="e">
        <f t="shared" si="10"/>
        <v>#REF!</v>
      </c>
      <c r="Q21" s="30" t="e">
        <f t="shared" si="10"/>
        <v>#REF!</v>
      </c>
      <c r="R21" s="30" t="e">
        <f t="shared" si="10"/>
        <v>#REF!</v>
      </c>
      <c r="S21" s="30" t="e">
        <f t="shared" si="10"/>
        <v>#REF!</v>
      </c>
      <c r="T21" s="30" t="e">
        <f t="shared" si="10"/>
        <v>#REF!</v>
      </c>
      <c r="U21" s="358" t="e">
        <f t="shared" si="10"/>
        <v>#REF!</v>
      </c>
      <c r="V21" s="351" t="e">
        <f aca="true" t="shared" si="11" ref="V21:Y26">IF($E21&lt;V$7,"",IF($D21=0,"",IF($E21&gt;=80,"G",IF($E21&gt;=60,"Y",IF($E21&lt;60,"R")))))</f>
        <v>#REF!</v>
      </c>
      <c r="W21" s="30" t="e">
        <f t="shared" si="11"/>
        <v>#REF!</v>
      </c>
      <c r="X21" s="30" t="e">
        <f t="shared" si="11"/>
        <v>#REF!</v>
      </c>
      <c r="Y21" s="344" t="e">
        <f t="shared" si="11"/>
        <v>#REF!</v>
      </c>
      <c r="Z21" s="50"/>
      <c r="AA21" s="50"/>
      <c r="AB21" s="35" t="e">
        <f>IF($D21="na","NA",'C.Material'!#REF!)</f>
        <v>#REF!</v>
      </c>
      <c r="AC21" s="116"/>
    </row>
    <row r="22" spans="1:29" ht="13.5" customHeight="1" thickBot="1">
      <c r="A22" s="79"/>
      <c r="B22" s="114" t="str">
        <f>+'C.Material'!A28</f>
        <v>C.3  Materials Management</v>
      </c>
      <c r="C22" s="364" t="e">
        <f>+'C.Material'!#REF!</f>
        <v>#REF!</v>
      </c>
      <c r="D22" s="364">
        <f>+'C.Material'!D49</f>
        <v>45</v>
      </c>
      <c r="E22" s="365" t="e">
        <f t="shared" si="9"/>
        <v>#REF!</v>
      </c>
      <c r="F22" s="343" t="e">
        <f t="shared" si="10"/>
        <v>#REF!</v>
      </c>
      <c r="G22" s="30" t="e">
        <f t="shared" si="10"/>
        <v>#REF!</v>
      </c>
      <c r="H22" s="30" t="e">
        <f t="shared" si="10"/>
        <v>#REF!</v>
      </c>
      <c r="I22" s="30" t="e">
        <f t="shared" si="10"/>
        <v>#REF!</v>
      </c>
      <c r="J22" s="30" t="e">
        <f t="shared" si="10"/>
        <v>#REF!</v>
      </c>
      <c r="K22" s="30" t="e">
        <f t="shared" si="10"/>
        <v>#REF!</v>
      </c>
      <c r="L22" s="30" t="e">
        <f t="shared" si="10"/>
        <v>#REF!</v>
      </c>
      <c r="M22" s="30" t="e">
        <f t="shared" si="10"/>
        <v>#REF!</v>
      </c>
      <c r="N22" s="30" t="e">
        <f t="shared" si="10"/>
        <v>#REF!</v>
      </c>
      <c r="O22" s="30" t="e">
        <f t="shared" si="10"/>
        <v>#REF!</v>
      </c>
      <c r="P22" s="30" t="e">
        <f t="shared" si="10"/>
        <v>#REF!</v>
      </c>
      <c r="Q22" s="30" t="e">
        <f t="shared" si="10"/>
        <v>#REF!</v>
      </c>
      <c r="R22" s="30" t="e">
        <f t="shared" si="10"/>
        <v>#REF!</v>
      </c>
      <c r="S22" s="30" t="e">
        <f t="shared" si="10"/>
        <v>#REF!</v>
      </c>
      <c r="T22" s="30" t="e">
        <f t="shared" si="10"/>
        <v>#REF!</v>
      </c>
      <c r="U22" s="358" t="e">
        <f t="shared" si="10"/>
        <v>#REF!</v>
      </c>
      <c r="V22" s="351" t="e">
        <f t="shared" si="11"/>
        <v>#REF!</v>
      </c>
      <c r="W22" s="30" t="e">
        <f t="shared" si="11"/>
        <v>#REF!</v>
      </c>
      <c r="X22" s="30" t="e">
        <f t="shared" si="11"/>
        <v>#REF!</v>
      </c>
      <c r="Y22" s="339" t="e">
        <f t="shared" si="11"/>
        <v>#REF!</v>
      </c>
      <c r="Z22" s="50"/>
      <c r="AA22" s="50"/>
      <c r="AB22" s="32" t="e">
        <f>IF(D22="na","NA",+'C.Material'!#REF!)</f>
        <v>#REF!</v>
      </c>
      <c r="AC22" s="116"/>
    </row>
    <row r="23" spans="1:29" ht="13.5" customHeight="1" thickBot="1">
      <c r="A23" s="117" t="s">
        <v>148</v>
      </c>
      <c r="B23" s="110"/>
      <c r="C23" s="26" t="e">
        <f>+'D.Engineering'!#REF!</f>
        <v>#REF!</v>
      </c>
      <c r="D23" s="26">
        <f>+'D.Engineering'!D40</f>
        <v>30</v>
      </c>
      <c r="E23" s="131" t="e">
        <f t="shared" si="9"/>
        <v>#REF!</v>
      </c>
      <c r="F23" s="342" t="e">
        <f>IF($E23&lt;F$7,"",IF($D23=0,"",IF($E23&gt;=80,"G",IF($E23&gt;=60,"Y",IF($E23&lt;60,"R")))))</f>
        <v>#REF!</v>
      </c>
      <c r="G23" s="28" t="e">
        <f>IF($E23&lt;G$7,"",IF($D23=0,"",IF($E23&gt;=80,"G",IF($E23&gt;=60,"Y",IF($E23&lt;60,"R")))))</f>
        <v>#REF!</v>
      </c>
      <c r="H23" s="28" t="e">
        <f t="shared" si="10"/>
        <v>#REF!</v>
      </c>
      <c r="I23" s="28" t="e">
        <f t="shared" si="10"/>
        <v>#REF!</v>
      </c>
      <c r="J23" s="28" t="e">
        <f t="shared" si="10"/>
        <v>#REF!</v>
      </c>
      <c r="K23" s="28" t="e">
        <f t="shared" si="10"/>
        <v>#REF!</v>
      </c>
      <c r="L23" s="28" t="e">
        <f t="shared" si="10"/>
        <v>#REF!</v>
      </c>
      <c r="M23" s="28" t="e">
        <f t="shared" si="10"/>
        <v>#REF!</v>
      </c>
      <c r="N23" s="28" t="e">
        <f t="shared" si="10"/>
        <v>#REF!</v>
      </c>
      <c r="O23" s="28" t="e">
        <f t="shared" si="10"/>
        <v>#REF!</v>
      </c>
      <c r="P23" s="28" t="e">
        <f t="shared" si="10"/>
        <v>#REF!</v>
      </c>
      <c r="Q23" s="28" t="e">
        <f t="shared" si="10"/>
        <v>#REF!</v>
      </c>
      <c r="R23" s="28" t="e">
        <f t="shared" si="10"/>
        <v>#REF!</v>
      </c>
      <c r="S23" s="28" t="e">
        <f t="shared" si="10"/>
        <v>#REF!</v>
      </c>
      <c r="T23" s="28" t="e">
        <f t="shared" si="10"/>
        <v>#REF!</v>
      </c>
      <c r="U23" s="357" t="e">
        <f t="shared" si="10"/>
        <v>#REF!</v>
      </c>
      <c r="V23" s="350" t="e">
        <f t="shared" si="11"/>
        <v>#REF!</v>
      </c>
      <c r="W23" s="28" t="e">
        <f t="shared" si="11"/>
        <v>#REF!</v>
      </c>
      <c r="X23" s="28" t="e">
        <f t="shared" si="11"/>
        <v>#REF!</v>
      </c>
      <c r="Y23" s="34" t="e">
        <f t="shared" si="11"/>
        <v>#REF!</v>
      </c>
      <c r="Z23" s="50"/>
      <c r="AA23" s="50"/>
      <c r="AB23" s="29" t="e">
        <f>IF(D23="na","NA",+'D.Engineering'!#REF!)</f>
        <v>#REF!</v>
      </c>
      <c r="AC23" s="118" t="s">
        <v>153</v>
      </c>
    </row>
    <row r="24" spans="1:29" ht="13.5" customHeight="1">
      <c r="A24" s="79"/>
      <c r="B24" s="113" t="str">
        <f>+'D.Engineering'!A6</f>
        <v>D.1  Product Data Management Systems</v>
      </c>
      <c r="C24" s="362" t="e">
        <f>+'D.Engineering'!#REF!</f>
        <v>#REF!</v>
      </c>
      <c r="D24" s="362">
        <f>+'D.Engineering'!D12</f>
        <v>5</v>
      </c>
      <c r="E24" s="363" t="e">
        <f t="shared" si="9"/>
        <v>#REF!</v>
      </c>
      <c r="F24" s="345" t="e">
        <f aca="true" t="shared" si="12" ref="F24:U36">IF($E24&lt;F$7,"",IF($D24=0,"",IF($E24&gt;=80,"G",IF($E24&gt;=60,"Y",IF($E24&lt;60,"R")))))</f>
        <v>#REF!</v>
      </c>
      <c r="G24" s="334" t="e">
        <f t="shared" si="12"/>
        <v>#REF!</v>
      </c>
      <c r="H24" s="334" t="e">
        <f t="shared" si="12"/>
        <v>#REF!</v>
      </c>
      <c r="I24" s="334" t="e">
        <f t="shared" si="12"/>
        <v>#REF!</v>
      </c>
      <c r="J24" s="334" t="e">
        <f t="shared" si="12"/>
        <v>#REF!</v>
      </c>
      <c r="K24" s="334" t="e">
        <f t="shared" si="12"/>
        <v>#REF!</v>
      </c>
      <c r="L24" s="334" t="e">
        <f t="shared" si="12"/>
        <v>#REF!</v>
      </c>
      <c r="M24" s="334" t="e">
        <f t="shared" si="12"/>
        <v>#REF!</v>
      </c>
      <c r="N24" s="334" t="e">
        <f t="shared" si="12"/>
        <v>#REF!</v>
      </c>
      <c r="O24" s="334" t="e">
        <f t="shared" si="12"/>
        <v>#REF!</v>
      </c>
      <c r="P24" s="334" t="e">
        <f t="shared" si="12"/>
        <v>#REF!</v>
      </c>
      <c r="Q24" s="334" t="e">
        <f t="shared" si="12"/>
        <v>#REF!</v>
      </c>
      <c r="R24" s="334" t="e">
        <f t="shared" si="12"/>
        <v>#REF!</v>
      </c>
      <c r="S24" s="334" t="e">
        <f t="shared" si="12"/>
        <v>#REF!</v>
      </c>
      <c r="T24" s="334" t="e">
        <f t="shared" si="12"/>
        <v>#REF!</v>
      </c>
      <c r="U24" s="354" t="e">
        <f t="shared" si="12"/>
        <v>#REF!</v>
      </c>
      <c r="V24" s="346" t="e">
        <f t="shared" si="11"/>
        <v>#REF!</v>
      </c>
      <c r="W24" s="334" t="e">
        <f t="shared" si="11"/>
        <v>#REF!</v>
      </c>
      <c r="X24" s="334" t="e">
        <f t="shared" si="11"/>
        <v>#REF!</v>
      </c>
      <c r="Y24" s="337" t="e">
        <f t="shared" si="11"/>
        <v>#REF!</v>
      </c>
      <c r="Z24" s="50"/>
      <c r="AA24" s="50"/>
      <c r="AB24" s="31" t="e">
        <f>IF(D24="na","NA",+'D.Engineering'!#REF!)</f>
        <v>#REF!</v>
      </c>
      <c r="AC24" s="116"/>
    </row>
    <row r="25" spans="1:29" ht="13.5" customHeight="1">
      <c r="A25" s="79"/>
      <c r="B25" s="113" t="str">
        <f>+'D.Engineering'!A14</f>
        <v>D.2  Understanding properties of Allegion </v>
      </c>
      <c r="C25" s="362" t="e">
        <f>+'D.Engineering'!#REF!</f>
        <v>#REF!</v>
      </c>
      <c r="D25" s="362">
        <f>+'D.Engineering'!D23</f>
        <v>15</v>
      </c>
      <c r="E25" s="363" t="e">
        <f t="shared" si="9"/>
        <v>#REF!</v>
      </c>
      <c r="F25" s="338" t="e">
        <f t="shared" si="12"/>
        <v>#REF!</v>
      </c>
      <c r="G25" s="335" t="e">
        <f>IF($E25&lt;G$7,"",IF($D25=0,"",IF($E25&gt;=80,"G",IF($E25&gt;=60,"Y",IF($E25&lt;60,"R")))))</f>
        <v>#REF!</v>
      </c>
      <c r="H25" s="335" t="e">
        <f t="shared" si="12"/>
        <v>#REF!</v>
      </c>
      <c r="I25" s="335" t="e">
        <f t="shared" si="12"/>
        <v>#REF!</v>
      </c>
      <c r="J25" s="335" t="e">
        <f t="shared" si="12"/>
        <v>#REF!</v>
      </c>
      <c r="K25" s="335" t="e">
        <f t="shared" si="12"/>
        <v>#REF!</v>
      </c>
      <c r="L25" s="335" t="e">
        <f t="shared" si="12"/>
        <v>#REF!</v>
      </c>
      <c r="M25" s="335" t="e">
        <f t="shared" si="12"/>
        <v>#REF!</v>
      </c>
      <c r="N25" s="335" t="e">
        <f t="shared" si="12"/>
        <v>#REF!</v>
      </c>
      <c r="O25" s="335" t="e">
        <f t="shared" si="12"/>
        <v>#REF!</v>
      </c>
      <c r="P25" s="335" t="e">
        <f t="shared" si="12"/>
        <v>#REF!</v>
      </c>
      <c r="Q25" s="335" t="e">
        <f t="shared" si="12"/>
        <v>#REF!</v>
      </c>
      <c r="R25" s="335" t="e">
        <f t="shared" si="12"/>
        <v>#REF!</v>
      </c>
      <c r="S25" s="335" t="e">
        <f t="shared" si="12"/>
        <v>#REF!</v>
      </c>
      <c r="T25" s="335" t="e">
        <f t="shared" si="12"/>
        <v>#REF!</v>
      </c>
      <c r="U25" s="355" t="e">
        <f t="shared" si="12"/>
        <v>#REF!</v>
      </c>
      <c r="V25" s="348" t="e">
        <f t="shared" si="11"/>
        <v>#REF!</v>
      </c>
      <c r="W25" s="335" t="e">
        <f t="shared" si="11"/>
        <v>#REF!</v>
      </c>
      <c r="X25" s="335" t="e">
        <f t="shared" si="11"/>
        <v>#REF!</v>
      </c>
      <c r="Y25" s="339" t="e">
        <f t="shared" si="11"/>
        <v>#REF!</v>
      </c>
      <c r="Z25" s="50"/>
      <c r="AA25" s="50"/>
      <c r="AB25" s="32" t="e">
        <f>IF(D25="na","NA",+'D.Engineering'!#REF!)</f>
        <v>#REF!</v>
      </c>
      <c r="AC25" s="116"/>
    </row>
    <row r="26" spans="1:29" ht="13.5" customHeight="1">
      <c r="A26" s="79"/>
      <c r="B26" s="113" t="str">
        <f>+'D.Engineering'!A25</f>
        <v>D.3  Innovation</v>
      </c>
      <c r="C26" s="362" t="e">
        <f>+'D.Engineering'!#REF!</f>
        <v>#REF!</v>
      </c>
      <c r="D26" s="362">
        <f>+'D.Engineering'!D30</f>
        <v>5</v>
      </c>
      <c r="E26" s="363" t="e">
        <f t="shared" si="9"/>
        <v>#REF!</v>
      </c>
      <c r="F26" s="338" t="e">
        <f t="shared" si="12"/>
        <v>#REF!</v>
      </c>
      <c r="G26" s="335" t="e">
        <f t="shared" si="12"/>
        <v>#REF!</v>
      </c>
      <c r="H26" s="335" t="e">
        <f t="shared" si="12"/>
        <v>#REF!</v>
      </c>
      <c r="I26" s="335" t="e">
        <f t="shared" si="12"/>
        <v>#REF!</v>
      </c>
      <c r="J26" s="335" t="e">
        <f t="shared" si="12"/>
        <v>#REF!</v>
      </c>
      <c r="K26" s="335" t="e">
        <f t="shared" si="12"/>
        <v>#REF!</v>
      </c>
      <c r="L26" s="335" t="e">
        <f t="shared" si="12"/>
        <v>#REF!</v>
      </c>
      <c r="M26" s="335" t="e">
        <f t="shared" si="12"/>
        <v>#REF!</v>
      </c>
      <c r="N26" s="335" t="e">
        <f t="shared" si="12"/>
        <v>#REF!</v>
      </c>
      <c r="O26" s="335" t="e">
        <f t="shared" si="12"/>
        <v>#REF!</v>
      </c>
      <c r="P26" s="335" t="e">
        <f t="shared" si="12"/>
        <v>#REF!</v>
      </c>
      <c r="Q26" s="335" t="e">
        <f t="shared" si="12"/>
        <v>#REF!</v>
      </c>
      <c r="R26" s="335" t="e">
        <f t="shared" si="12"/>
        <v>#REF!</v>
      </c>
      <c r="S26" s="335" t="e">
        <f t="shared" si="12"/>
        <v>#REF!</v>
      </c>
      <c r="T26" s="335" t="e">
        <f t="shared" si="12"/>
        <v>#REF!</v>
      </c>
      <c r="U26" s="355" t="e">
        <f t="shared" si="12"/>
        <v>#REF!</v>
      </c>
      <c r="V26" s="348" t="e">
        <f t="shared" si="11"/>
        <v>#REF!</v>
      </c>
      <c r="W26" s="335" t="e">
        <f t="shared" si="11"/>
        <v>#REF!</v>
      </c>
      <c r="X26" s="335" t="e">
        <f t="shared" si="11"/>
        <v>#REF!</v>
      </c>
      <c r="Y26" s="339" t="e">
        <f t="shared" si="11"/>
        <v>#REF!</v>
      </c>
      <c r="Z26" s="50"/>
      <c r="AA26" s="50"/>
      <c r="AB26" s="32" t="e">
        <f>IF(D26="na","NA",+'D.Engineering'!#REF!)</f>
        <v>#REF!</v>
      </c>
      <c r="AC26" s="116"/>
    </row>
    <row r="27" spans="1:29" ht="13.5" customHeight="1" thickBot="1">
      <c r="A27" s="79"/>
      <c r="B27" s="114" t="str">
        <f>+'D.Engineering'!A32</f>
        <v>D.4  Prototyping</v>
      </c>
      <c r="C27" s="364" t="e">
        <f>+'D.Engineering'!#REF!</f>
        <v>#REF!</v>
      </c>
      <c r="D27" s="364" t="e">
        <f>+'D.Engineering'!#REF!</f>
        <v>#REF!</v>
      </c>
      <c r="E27" s="363" t="e">
        <f t="shared" si="9"/>
        <v>#REF!</v>
      </c>
      <c r="F27" s="361" t="e">
        <f t="shared" si="12"/>
        <v>#REF!</v>
      </c>
      <c r="G27" s="299" t="e">
        <f aca="true" t="shared" si="13" ref="G27:Y27">IF($E27&lt;G$7,"",IF($D27=0,"",IF($E27&gt;=80,"G",IF($E27&gt;=60,"Y",IF($E27&lt;60,"R")))))</f>
        <v>#REF!</v>
      </c>
      <c r="H27" s="33" t="e">
        <f t="shared" si="13"/>
        <v>#REF!</v>
      </c>
      <c r="I27" s="33" t="e">
        <f t="shared" si="13"/>
        <v>#REF!</v>
      </c>
      <c r="J27" s="33" t="e">
        <f t="shared" si="13"/>
        <v>#REF!</v>
      </c>
      <c r="K27" s="33" t="e">
        <f t="shared" si="13"/>
        <v>#REF!</v>
      </c>
      <c r="L27" s="33" t="e">
        <f t="shared" si="13"/>
        <v>#REF!</v>
      </c>
      <c r="M27" s="33" t="e">
        <f t="shared" si="13"/>
        <v>#REF!</v>
      </c>
      <c r="N27" s="33" t="e">
        <f t="shared" si="13"/>
        <v>#REF!</v>
      </c>
      <c r="O27" s="33" t="e">
        <f t="shared" si="13"/>
        <v>#REF!</v>
      </c>
      <c r="P27" s="33" t="e">
        <f t="shared" si="13"/>
        <v>#REF!</v>
      </c>
      <c r="Q27" s="33" t="e">
        <f t="shared" si="13"/>
        <v>#REF!</v>
      </c>
      <c r="R27" s="33" t="e">
        <f t="shared" si="13"/>
        <v>#REF!</v>
      </c>
      <c r="S27" s="33" t="e">
        <f t="shared" si="13"/>
        <v>#REF!</v>
      </c>
      <c r="T27" s="33" t="e">
        <f t="shared" si="13"/>
        <v>#REF!</v>
      </c>
      <c r="U27" s="356" t="e">
        <f t="shared" si="13"/>
        <v>#REF!</v>
      </c>
      <c r="V27" s="349" t="e">
        <f t="shared" si="13"/>
        <v>#REF!</v>
      </c>
      <c r="W27" s="33" t="e">
        <f t="shared" si="13"/>
        <v>#REF!</v>
      </c>
      <c r="X27" s="349" t="e">
        <f t="shared" si="13"/>
        <v>#REF!</v>
      </c>
      <c r="Y27" s="341" t="e">
        <f t="shared" si="13"/>
        <v>#REF!</v>
      </c>
      <c r="Z27" s="50"/>
      <c r="AA27" s="50"/>
      <c r="AB27" s="32" t="e">
        <f>IF(D27="na","NA",+'D.Engineering'!#REF!)</f>
        <v>#REF!</v>
      </c>
      <c r="AC27" s="116"/>
    </row>
    <row r="28" spans="1:29" ht="13.5" customHeight="1" thickBot="1">
      <c r="A28" s="117" t="s">
        <v>149</v>
      </c>
      <c r="B28" s="110"/>
      <c r="C28" s="26" t="e">
        <f>'E.Leadership'!#REF!</f>
        <v>#REF!</v>
      </c>
      <c r="D28" s="26">
        <f>'E.Leadership'!D82</f>
        <v>85</v>
      </c>
      <c r="E28" s="131" t="e">
        <f t="shared" si="9"/>
        <v>#REF!</v>
      </c>
      <c r="F28" s="342" t="e">
        <f t="shared" si="12"/>
        <v>#REF!</v>
      </c>
      <c r="G28" s="28" t="e">
        <f t="shared" si="12"/>
        <v>#REF!</v>
      </c>
      <c r="H28" s="28" t="e">
        <f t="shared" si="12"/>
        <v>#REF!</v>
      </c>
      <c r="I28" s="28" t="e">
        <f t="shared" si="12"/>
        <v>#REF!</v>
      </c>
      <c r="J28" s="28" t="e">
        <f t="shared" si="12"/>
        <v>#REF!</v>
      </c>
      <c r="K28" s="28" t="e">
        <f t="shared" si="12"/>
        <v>#REF!</v>
      </c>
      <c r="L28" s="28" t="e">
        <f t="shared" si="12"/>
        <v>#REF!</v>
      </c>
      <c r="M28" s="28" t="e">
        <f t="shared" si="12"/>
        <v>#REF!</v>
      </c>
      <c r="N28" s="28" t="e">
        <f t="shared" si="12"/>
        <v>#REF!</v>
      </c>
      <c r="O28" s="28" t="e">
        <f t="shared" si="12"/>
        <v>#REF!</v>
      </c>
      <c r="P28" s="28" t="e">
        <f t="shared" si="12"/>
        <v>#REF!</v>
      </c>
      <c r="Q28" s="28" t="e">
        <f t="shared" si="12"/>
        <v>#REF!</v>
      </c>
      <c r="R28" s="28" t="e">
        <f t="shared" si="12"/>
        <v>#REF!</v>
      </c>
      <c r="S28" s="28" t="e">
        <f t="shared" si="12"/>
        <v>#REF!</v>
      </c>
      <c r="T28" s="28" t="e">
        <f t="shared" si="12"/>
        <v>#REF!</v>
      </c>
      <c r="U28" s="357" t="e">
        <f t="shared" si="12"/>
        <v>#REF!</v>
      </c>
      <c r="V28" s="350" t="e">
        <f aca="true" t="shared" si="14" ref="V28:Y36">IF($E28&lt;V$7,"",IF($D28=0,"",IF($E28&gt;=80,"G",IF($E28&gt;=60,"Y",IF($E28&lt;60,"R")))))</f>
        <v>#REF!</v>
      </c>
      <c r="W28" s="28" t="e">
        <f t="shared" si="14"/>
        <v>#REF!</v>
      </c>
      <c r="X28" s="28" t="e">
        <f t="shared" si="14"/>
        <v>#REF!</v>
      </c>
      <c r="Y28" s="34" t="e">
        <f t="shared" si="14"/>
        <v>#REF!</v>
      </c>
      <c r="Z28" s="50"/>
      <c r="AA28" s="50"/>
      <c r="AB28" s="29" t="e">
        <f>IF(D28="na","NA",'E.Leadership'!#REF!)</f>
        <v>#REF!</v>
      </c>
      <c r="AC28" s="118" t="s">
        <v>153</v>
      </c>
    </row>
    <row r="29" spans="1:29" ht="13.5" customHeight="1">
      <c r="A29" s="79"/>
      <c r="B29" s="113" t="str">
        <f>+'E.Leadership'!A6</f>
        <v>E.1  Environmental, Health, Safety and Sustainability</v>
      </c>
      <c r="C29" s="362" t="e">
        <f>+'E.Leadership'!#REF!</f>
        <v>#REF!</v>
      </c>
      <c r="D29" s="362">
        <f>+'E.Leadership'!D22</f>
        <v>30</v>
      </c>
      <c r="E29" s="363" t="e">
        <f t="shared" si="9"/>
        <v>#REF!</v>
      </c>
      <c r="F29" s="336" t="e">
        <f t="shared" si="12"/>
        <v>#REF!</v>
      </c>
      <c r="G29" s="334" t="e">
        <f t="shared" si="12"/>
        <v>#REF!</v>
      </c>
      <c r="H29" s="334" t="e">
        <f t="shared" si="12"/>
        <v>#REF!</v>
      </c>
      <c r="I29" s="334" t="e">
        <f t="shared" si="12"/>
        <v>#REF!</v>
      </c>
      <c r="J29" s="334" t="e">
        <f t="shared" si="12"/>
        <v>#REF!</v>
      </c>
      <c r="K29" s="334" t="e">
        <f t="shared" si="12"/>
        <v>#REF!</v>
      </c>
      <c r="L29" s="334" t="e">
        <f t="shared" si="12"/>
        <v>#REF!</v>
      </c>
      <c r="M29" s="334" t="e">
        <f t="shared" si="12"/>
        <v>#REF!</v>
      </c>
      <c r="N29" s="334" t="e">
        <f t="shared" si="12"/>
        <v>#REF!</v>
      </c>
      <c r="O29" s="334" t="e">
        <f t="shared" si="12"/>
        <v>#REF!</v>
      </c>
      <c r="P29" s="334" t="e">
        <f t="shared" si="12"/>
        <v>#REF!</v>
      </c>
      <c r="Q29" s="334" t="e">
        <f t="shared" si="12"/>
        <v>#REF!</v>
      </c>
      <c r="R29" s="334" t="e">
        <f t="shared" si="12"/>
        <v>#REF!</v>
      </c>
      <c r="S29" s="334" t="e">
        <f t="shared" si="12"/>
        <v>#REF!</v>
      </c>
      <c r="T29" s="334" t="e">
        <f t="shared" si="12"/>
        <v>#REF!</v>
      </c>
      <c r="U29" s="354" t="e">
        <f t="shared" si="12"/>
        <v>#REF!</v>
      </c>
      <c r="V29" s="346" t="e">
        <f t="shared" si="14"/>
        <v>#REF!</v>
      </c>
      <c r="W29" s="334" t="e">
        <f t="shared" si="14"/>
        <v>#REF!</v>
      </c>
      <c r="X29" s="334" t="e">
        <f t="shared" si="14"/>
        <v>#REF!</v>
      </c>
      <c r="Y29" s="337" t="e">
        <f t="shared" si="14"/>
        <v>#REF!</v>
      </c>
      <c r="Z29" s="50"/>
      <c r="AA29" s="50"/>
      <c r="AB29" s="32" t="e">
        <f>IF(D29="na","NA",+'E.Leadership'!#REF!)</f>
        <v>#REF!</v>
      </c>
      <c r="AC29" s="116"/>
    </row>
    <row r="30" spans="1:29" ht="13.5" customHeight="1">
      <c r="A30" s="79"/>
      <c r="B30" s="113" t="str">
        <f>+'E.Leadership'!A24</f>
        <v>E.2  Customer Interface System</v>
      </c>
      <c r="C30" s="362" t="e">
        <f>+'E.Leadership'!#REF!</f>
        <v>#REF!</v>
      </c>
      <c r="D30" s="362">
        <f>+'E.Leadership'!D29</f>
        <v>5</v>
      </c>
      <c r="E30" s="363" t="e">
        <f t="shared" si="9"/>
        <v>#REF!</v>
      </c>
      <c r="F30" s="338" t="e">
        <f t="shared" si="12"/>
        <v>#REF!</v>
      </c>
      <c r="G30" s="335" t="e">
        <f t="shared" si="12"/>
        <v>#REF!</v>
      </c>
      <c r="H30" s="335" t="e">
        <f t="shared" si="12"/>
        <v>#REF!</v>
      </c>
      <c r="I30" s="335" t="e">
        <f t="shared" si="12"/>
        <v>#REF!</v>
      </c>
      <c r="J30" s="335" t="e">
        <f t="shared" si="12"/>
        <v>#REF!</v>
      </c>
      <c r="K30" s="335" t="e">
        <f t="shared" si="12"/>
        <v>#REF!</v>
      </c>
      <c r="L30" s="335" t="e">
        <f t="shared" si="12"/>
        <v>#REF!</v>
      </c>
      <c r="M30" s="335" t="e">
        <f t="shared" si="12"/>
        <v>#REF!</v>
      </c>
      <c r="N30" s="335" t="e">
        <f t="shared" si="12"/>
        <v>#REF!</v>
      </c>
      <c r="O30" s="335" t="e">
        <f t="shared" si="12"/>
        <v>#REF!</v>
      </c>
      <c r="P30" s="335" t="e">
        <f t="shared" si="12"/>
        <v>#REF!</v>
      </c>
      <c r="Q30" s="335" t="e">
        <f t="shared" si="12"/>
        <v>#REF!</v>
      </c>
      <c r="R30" s="335" t="e">
        <f t="shared" si="12"/>
        <v>#REF!</v>
      </c>
      <c r="S30" s="335" t="e">
        <f t="shared" si="12"/>
        <v>#REF!</v>
      </c>
      <c r="T30" s="335" t="e">
        <f t="shared" si="12"/>
        <v>#REF!</v>
      </c>
      <c r="U30" s="355" t="e">
        <f t="shared" si="12"/>
        <v>#REF!</v>
      </c>
      <c r="V30" s="348" t="e">
        <f t="shared" si="14"/>
        <v>#REF!</v>
      </c>
      <c r="W30" s="335" t="e">
        <f t="shared" si="14"/>
        <v>#REF!</v>
      </c>
      <c r="X30" s="335" t="e">
        <f t="shared" si="14"/>
        <v>#REF!</v>
      </c>
      <c r="Y30" s="339" t="e">
        <f t="shared" si="14"/>
        <v>#REF!</v>
      </c>
      <c r="Z30" s="50"/>
      <c r="AA30" s="50"/>
      <c r="AB30" s="32" t="e">
        <f>IF(D30="na","NA",+'E.Leadership'!#REF!)</f>
        <v>#REF!</v>
      </c>
      <c r="AC30" s="116"/>
    </row>
    <row r="31" spans="1:29" ht="13.5" customHeight="1">
      <c r="A31" s="79"/>
      <c r="B31" s="113" t="str">
        <f>+'E.Leadership'!A31</f>
        <v>E.3  Strategic Plan</v>
      </c>
      <c r="C31" s="362" t="e">
        <f>+'E.Leadership'!#REF!</f>
        <v>#REF!</v>
      </c>
      <c r="D31" s="362">
        <f>+'E.Leadership'!D36</f>
        <v>5</v>
      </c>
      <c r="E31" s="363" t="e">
        <f t="shared" si="9"/>
        <v>#REF!</v>
      </c>
      <c r="F31" s="338" t="e">
        <f t="shared" si="12"/>
        <v>#REF!</v>
      </c>
      <c r="G31" s="335" t="e">
        <f t="shared" si="12"/>
        <v>#REF!</v>
      </c>
      <c r="H31" s="335" t="e">
        <f t="shared" si="12"/>
        <v>#REF!</v>
      </c>
      <c r="I31" s="335" t="e">
        <f t="shared" si="12"/>
        <v>#REF!</v>
      </c>
      <c r="J31" s="335" t="e">
        <f t="shared" si="12"/>
        <v>#REF!</v>
      </c>
      <c r="K31" s="335" t="e">
        <f t="shared" si="12"/>
        <v>#REF!</v>
      </c>
      <c r="L31" s="335" t="e">
        <f t="shared" si="12"/>
        <v>#REF!</v>
      </c>
      <c r="M31" s="335" t="e">
        <f t="shared" si="12"/>
        <v>#REF!</v>
      </c>
      <c r="N31" s="335" t="e">
        <f t="shared" si="12"/>
        <v>#REF!</v>
      </c>
      <c r="O31" s="335" t="e">
        <f t="shared" si="12"/>
        <v>#REF!</v>
      </c>
      <c r="P31" s="335" t="e">
        <f t="shared" si="12"/>
        <v>#REF!</v>
      </c>
      <c r="Q31" s="335" t="e">
        <f t="shared" si="12"/>
        <v>#REF!</v>
      </c>
      <c r="R31" s="335" t="e">
        <f t="shared" si="12"/>
        <v>#REF!</v>
      </c>
      <c r="S31" s="335" t="e">
        <f t="shared" si="12"/>
        <v>#REF!</v>
      </c>
      <c r="T31" s="335" t="e">
        <f t="shared" si="12"/>
        <v>#REF!</v>
      </c>
      <c r="U31" s="355" t="e">
        <f t="shared" si="12"/>
        <v>#REF!</v>
      </c>
      <c r="V31" s="348" t="e">
        <f t="shared" si="14"/>
        <v>#REF!</v>
      </c>
      <c r="W31" s="335" t="e">
        <f t="shared" si="14"/>
        <v>#REF!</v>
      </c>
      <c r="X31" s="335" t="e">
        <f t="shared" si="14"/>
        <v>#REF!</v>
      </c>
      <c r="Y31" s="339" t="e">
        <f t="shared" si="14"/>
        <v>#REF!</v>
      </c>
      <c r="Z31" s="50"/>
      <c r="AA31" s="50"/>
      <c r="AB31" s="32" t="e">
        <f>IF(D31="na","NA",+'E.Leadership'!#REF!)</f>
        <v>#REF!</v>
      </c>
      <c r="AC31" s="116"/>
    </row>
    <row r="32" spans="1:29" ht="13.5" customHeight="1">
      <c r="A32" s="79"/>
      <c r="B32" s="113" t="str">
        <f>+'E.Leadership'!A38</f>
        <v>E.4  Management Review</v>
      </c>
      <c r="C32" s="362" t="e">
        <f>+'E.Leadership'!#REF!</f>
        <v>#REF!</v>
      </c>
      <c r="D32" s="362">
        <f>'E.Leadership'!D43</f>
        <v>5</v>
      </c>
      <c r="E32" s="363" t="e">
        <f t="shared" si="9"/>
        <v>#REF!</v>
      </c>
      <c r="F32" s="338" t="e">
        <f t="shared" si="12"/>
        <v>#REF!</v>
      </c>
      <c r="G32" s="335" t="e">
        <f t="shared" si="12"/>
        <v>#REF!</v>
      </c>
      <c r="H32" s="335" t="e">
        <f t="shared" si="12"/>
        <v>#REF!</v>
      </c>
      <c r="I32" s="335" t="e">
        <f t="shared" si="12"/>
        <v>#REF!</v>
      </c>
      <c r="J32" s="335" t="e">
        <f t="shared" si="12"/>
        <v>#REF!</v>
      </c>
      <c r="K32" s="335" t="e">
        <f t="shared" si="12"/>
        <v>#REF!</v>
      </c>
      <c r="L32" s="335" t="e">
        <f t="shared" si="12"/>
        <v>#REF!</v>
      </c>
      <c r="M32" s="335" t="e">
        <f t="shared" si="12"/>
        <v>#REF!</v>
      </c>
      <c r="N32" s="335" t="e">
        <f t="shared" si="12"/>
        <v>#REF!</v>
      </c>
      <c r="O32" s="335" t="e">
        <f t="shared" si="12"/>
        <v>#REF!</v>
      </c>
      <c r="P32" s="335" t="e">
        <f t="shared" si="12"/>
        <v>#REF!</v>
      </c>
      <c r="Q32" s="335" t="e">
        <f t="shared" si="12"/>
        <v>#REF!</v>
      </c>
      <c r="R32" s="335" t="e">
        <f t="shared" si="12"/>
        <v>#REF!</v>
      </c>
      <c r="S32" s="335" t="e">
        <f t="shared" si="12"/>
        <v>#REF!</v>
      </c>
      <c r="T32" s="335" t="e">
        <f t="shared" si="12"/>
        <v>#REF!</v>
      </c>
      <c r="U32" s="355" t="e">
        <f t="shared" si="12"/>
        <v>#REF!</v>
      </c>
      <c r="V32" s="348" t="e">
        <f t="shared" si="14"/>
        <v>#REF!</v>
      </c>
      <c r="W32" s="335" t="e">
        <f t="shared" si="14"/>
        <v>#REF!</v>
      </c>
      <c r="X32" s="335" t="e">
        <f t="shared" si="14"/>
        <v>#REF!</v>
      </c>
      <c r="Y32" s="339" t="e">
        <f t="shared" si="14"/>
        <v>#REF!</v>
      </c>
      <c r="Z32" s="50"/>
      <c r="AA32" s="50"/>
      <c r="AB32" s="32" t="e">
        <f>IF(D32="na","NA",+'E.Leadership'!#REF!)</f>
        <v>#REF!</v>
      </c>
      <c r="AC32" s="116"/>
    </row>
    <row r="33" spans="1:29" ht="13.5" customHeight="1">
      <c r="A33" s="79"/>
      <c r="B33" s="113" t="str">
        <f>+'E.Leadership'!A45</f>
        <v>E.5  Quality System Certifications</v>
      </c>
      <c r="C33" s="362" t="e">
        <f>+'E.Leadership'!#REF!</f>
        <v>#REF!</v>
      </c>
      <c r="D33" s="362">
        <f>+'E.Leadership'!D50</f>
        <v>5</v>
      </c>
      <c r="E33" s="363" t="e">
        <f t="shared" si="9"/>
        <v>#REF!</v>
      </c>
      <c r="F33" s="338" t="e">
        <f t="shared" si="12"/>
        <v>#REF!</v>
      </c>
      <c r="G33" s="335" t="e">
        <f t="shared" si="12"/>
        <v>#REF!</v>
      </c>
      <c r="H33" s="335" t="e">
        <f t="shared" si="12"/>
        <v>#REF!</v>
      </c>
      <c r="I33" s="335" t="e">
        <f t="shared" si="12"/>
        <v>#REF!</v>
      </c>
      <c r="J33" s="335" t="e">
        <f t="shared" si="12"/>
        <v>#REF!</v>
      </c>
      <c r="K33" s="335" t="e">
        <f t="shared" si="12"/>
        <v>#REF!</v>
      </c>
      <c r="L33" s="335" t="e">
        <f t="shared" si="12"/>
        <v>#REF!</v>
      </c>
      <c r="M33" s="335" t="e">
        <f t="shared" si="12"/>
        <v>#REF!</v>
      </c>
      <c r="N33" s="335" t="e">
        <f t="shared" si="12"/>
        <v>#REF!</v>
      </c>
      <c r="O33" s="335" t="e">
        <f t="shared" si="12"/>
        <v>#REF!</v>
      </c>
      <c r="P33" s="335" t="e">
        <f t="shared" si="12"/>
        <v>#REF!</v>
      </c>
      <c r="Q33" s="335" t="e">
        <f t="shared" si="12"/>
        <v>#REF!</v>
      </c>
      <c r="R33" s="335" t="e">
        <f t="shared" si="12"/>
        <v>#REF!</v>
      </c>
      <c r="S33" s="335" t="e">
        <f t="shared" si="12"/>
        <v>#REF!</v>
      </c>
      <c r="T33" s="335" t="e">
        <f t="shared" si="12"/>
        <v>#REF!</v>
      </c>
      <c r="U33" s="355" t="e">
        <f t="shared" si="12"/>
        <v>#REF!</v>
      </c>
      <c r="V33" s="348" t="e">
        <f t="shared" si="14"/>
        <v>#REF!</v>
      </c>
      <c r="W33" s="335" t="e">
        <f t="shared" si="14"/>
        <v>#REF!</v>
      </c>
      <c r="X33" s="335" t="e">
        <f t="shared" si="14"/>
        <v>#REF!</v>
      </c>
      <c r="Y33" s="339" t="e">
        <f t="shared" si="14"/>
        <v>#REF!</v>
      </c>
      <c r="Z33" s="50"/>
      <c r="AA33" s="50"/>
      <c r="AB33" s="32" t="e">
        <f>IF(D33="na","NA",+'E.Leadership'!#REF!)</f>
        <v>#REF!</v>
      </c>
      <c r="AC33" s="116"/>
    </row>
    <row r="34" spans="1:29" ht="13.5" customHeight="1">
      <c r="A34" s="79"/>
      <c r="B34" s="113" t="str">
        <f>+'E.Leadership'!A52</f>
        <v>E.6  Training </v>
      </c>
      <c r="C34" s="362" t="e">
        <f>+'E.Leadership'!#REF!</f>
        <v>#REF!</v>
      </c>
      <c r="D34" s="362">
        <f>+'E.Leadership'!D59</f>
        <v>10</v>
      </c>
      <c r="E34" s="363" t="e">
        <f t="shared" si="9"/>
        <v>#REF!</v>
      </c>
      <c r="F34" s="338" t="e">
        <f t="shared" si="12"/>
        <v>#REF!</v>
      </c>
      <c r="G34" s="335" t="e">
        <f t="shared" si="12"/>
        <v>#REF!</v>
      </c>
      <c r="H34" s="335" t="e">
        <f t="shared" si="12"/>
        <v>#REF!</v>
      </c>
      <c r="I34" s="335" t="e">
        <f t="shared" si="12"/>
        <v>#REF!</v>
      </c>
      <c r="J34" s="335" t="e">
        <f t="shared" si="12"/>
        <v>#REF!</v>
      </c>
      <c r="K34" s="335" t="e">
        <f t="shared" si="12"/>
        <v>#REF!</v>
      </c>
      <c r="L34" s="335" t="e">
        <f t="shared" si="12"/>
        <v>#REF!</v>
      </c>
      <c r="M34" s="335" t="e">
        <f t="shared" si="12"/>
        <v>#REF!</v>
      </c>
      <c r="N34" s="335" t="e">
        <f t="shared" si="12"/>
        <v>#REF!</v>
      </c>
      <c r="O34" s="335" t="e">
        <f t="shared" si="12"/>
        <v>#REF!</v>
      </c>
      <c r="P34" s="335" t="e">
        <f t="shared" si="12"/>
        <v>#REF!</v>
      </c>
      <c r="Q34" s="335" t="e">
        <f t="shared" si="12"/>
        <v>#REF!</v>
      </c>
      <c r="R34" s="335" t="e">
        <f t="shared" si="12"/>
        <v>#REF!</v>
      </c>
      <c r="S34" s="335" t="e">
        <f t="shared" si="12"/>
        <v>#REF!</v>
      </c>
      <c r="T34" s="335" t="e">
        <f t="shared" si="12"/>
        <v>#REF!</v>
      </c>
      <c r="U34" s="355" t="e">
        <f t="shared" si="12"/>
        <v>#REF!</v>
      </c>
      <c r="V34" s="348" t="e">
        <f t="shared" si="14"/>
        <v>#REF!</v>
      </c>
      <c r="W34" s="335" t="e">
        <f t="shared" si="14"/>
        <v>#REF!</v>
      </c>
      <c r="X34" s="335" t="e">
        <f t="shared" si="14"/>
        <v>#REF!</v>
      </c>
      <c r="Y34" s="339" t="e">
        <f t="shared" si="14"/>
        <v>#REF!</v>
      </c>
      <c r="Z34" s="50"/>
      <c r="AA34" s="50"/>
      <c r="AB34" s="32" t="e">
        <f>IF(D34="na","NA",+'E.Leadership'!#REF!)</f>
        <v>#REF!</v>
      </c>
      <c r="AC34" s="116"/>
    </row>
    <row r="35" spans="1:29" ht="13.5" customHeight="1">
      <c r="A35" s="79"/>
      <c r="B35" s="113" t="str">
        <f>+'E.Leadership'!A61</f>
        <v>E.7  Supply Base Management skills</v>
      </c>
      <c r="C35" s="362" t="e">
        <f>+'E.Leadership'!#REF!</f>
        <v>#REF!</v>
      </c>
      <c r="D35" s="362">
        <f>+'E.Leadership'!D66</f>
        <v>5</v>
      </c>
      <c r="E35" s="363" t="e">
        <f t="shared" si="9"/>
        <v>#REF!</v>
      </c>
      <c r="F35" s="338" t="e">
        <f t="shared" si="12"/>
        <v>#REF!</v>
      </c>
      <c r="G35" s="335" t="e">
        <f t="shared" si="12"/>
        <v>#REF!</v>
      </c>
      <c r="H35" s="335" t="e">
        <f t="shared" si="12"/>
        <v>#REF!</v>
      </c>
      <c r="I35" s="335" t="e">
        <f t="shared" si="12"/>
        <v>#REF!</v>
      </c>
      <c r="J35" s="335" t="e">
        <f t="shared" si="12"/>
        <v>#REF!</v>
      </c>
      <c r="K35" s="335" t="e">
        <f t="shared" si="12"/>
        <v>#REF!</v>
      </c>
      <c r="L35" s="335" t="e">
        <f t="shared" si="12"/>
        <v>#REF!</v>
      </c>
      <c r="M35" s="335" t="e">
        <f t="shared" si="12"/>
        <v>#REF!</v>
      </c>
      <c r="N35" s="335" t="e">
        <f t="shared" si="12"/>
        <v>#REF!</v>
      </c>
      <c r="O35" s="335" t="e">
        <f t="shared" si="12"/>
        <v>#REF!</v>
      </c>
      <c r="P35" s="335" t="e">
        <f t="shared" si="12"/>
        <v>#REF!</v>
      </c>
      <c r="Q35" s="335" t="e">
        <f t="shared" si="12"/>
        <v>#REF!</v>
      </c>
      <c r="R35" s="335" t="e">
        <f t="shared" si="12"/>
        <v>#REF!</v>
      </c>
      <c r="S35" s="335" t="e">
        <f t="shared" si="12"/>
        <v>#REF!</v>
      </c>
      <c r="T35" s="335" t="e">
        <f t="shared" si="12"/>
        <v>#REF!</v>
      </c>
      <c r="U35" s="355" t="e">
        <f t="shared" si="12"/>
        <v>#REF!</v>
      </c>
      <c r="V35" s="348" t="e">
        <f t="shared" si="14"/>
        <v>#REF!</v>
      </c>
      <c r="W35" s="335" t="e">
        <f t="shared" si="14"/>
        <v>#REF!</v>
      </c>
      <c r="X35" s="335" t="e">
        <f t="shared" si="14"/>
        <v>#REF!</v>
      </c>
      <c r="Y35" s="339" t="e">
        <f t="shared" si="14"/>
        <v>#REF!</v>
      </c>
      <c r="Z35" s="50"/>
      <c r="AA35" s="50"/>
      <c r="AB35" s="32" t="e">
        <f>IF(D35="na","NA",+'E.Leadership'!#REF!)</f>
        <v>#REF!</v>
      </c>
      <c r="AC35" s="116"/>
    </row>
    <row r="36" spans="1:29" ht="13.5" customHeight="1" thickBot="1">
      <c r="A36" s="398"/>
      <c r="B36" s="114" t="str">
        <f>+'E.Leadership'!A68</f>
        <v>E.8  Supplier Ethics &amp; Business Conduct</v>
      </c>
      <c r="C36" s="364" t="e">
        <f>+'E.Leadership'!#REF!</f>
        <v>#REF!</v>
      </c>
      <c r="D36" s="364">
        <f>+'E.Leadership'!D79</f>
        <v>20</v>
      </c>
      <c r="E36" s="365" t="e">
        <f t="shared" si="9"/>
        <v>#REF!</v>
      </c>
      <c r="F36" s="340" t="e">
        <f t="shared" si="12"/>
        <v>#REF!</v>
      </c>
      <c r="G36" s="33" t="e">
        <f t="shared" si="12"/>
        <v>#REF!</v>
      </c>
      <c r="H36" s="33" t="e">
        <f t="shared" si="12"/>
        <v>#REF!</v>
      </c>
      <c r="I36" s="33" t="e">
        <f t="shared" si="12"/>
        <v>#REF!</v>
      </c>
      <c r="J36" s="33" t="e">
        <f t="shared" si="12"/>
        <v>#REF!</v>
      </c>
      <c r="K36" s="33" t="e">
        <f t="shared" si="12"/>
        <v>#REF!</v>
      </c>
      <c r="L36" s="33" t="e">
        <f t="shared" si="12"/>
        <v>#REF!</v>
      </c>
      <c r="M36" s="33" t="e">
        <f t="shared" si="12"/>
        <v>#REF!</v>
      </c>
      <c r="N36" s="33" t="e">
        <f t="shared" si="12"/>
        <v>#REF!</v>
      </c>
      <c r="O36" s="33" t="e">
        <f t="shared" si="12"/>
        <v>#REF!</v>
      </c>
      <c r="P36" s="33" t="e">
        <f t="shared" si="12"/>
        <v>#REF!</v>
      </c>
      <c r="Q36" s="33" t="e">
        <f t="shared" si="12"/>
        <v>#REF!</v>
      </c>
      <c r="R36" s="33" t="e">
        <f t="shared" si="12"/>
        <v>#REF!</v>
      </c>
      <c r="S36" s="33" t="e">
        <f t="shared" si="12"/>
        <v>#REF!</v>
      </c>
      <c r="T36" s="33" t="e">
        <f t="shared" si="12"/>
        <v>#REF!</v>
      </c>
      <c r="U36" s="356" t="e">
        <f t="shared" si="12"/>
        <v>#REF!</v>
      </c>
      <c r="V36" s="349" t="e">
        <f t="shared" si="14"/>
        <v>#REF!</v>
      </c>
      <c r="W36" s="33" t="e">
        <f t="shared" si="14"/>
        <v>#REF!</v>
      </c>
      <c r="X36" s="33" t="e">
        <f t="shared" si="14"/>
        <v>#REF!</v>
      </c>
      <c r="Y36" s="341" t="e">
        <f t="shared" si="14"/>
        <v>#REF!</v>
      </c>
      <c r="Z36" s="50"/>
      <c r="AA36" s="50"/>
      <c r="AB36" s="32" t="e">
        <f>IF(D36="na","NA",+'E.Leadership'!#REF!)</f>
        <v>#REF!</v>
      </c>
      <c r="AC36" s="116"/>
    </row>
    <row r="37" spans="1:29" ht="13.5" customHeight="1" thickBot="1">
      <c r="A37" s="79"/>
      <c r="B37" s="50"/>
      <c r="C37" s="50"/>
      <c r="D37" s="50"/>
      <c r="E37" s="50"/>
      <c r="F37" s="50"/>
      <c r="G37" s="50"/>
      <c r="H37" s="50"/>
      <c r="I37" s="50"/>
      <c r="J37" s="50"/>
      <c r="K37" s="50"/>
      <c r="L37" s="50"/>
      <c r="M37" s="50"/>
      <c r="N37" s="50"/>
      <c r="O37" s="50"/>
      <c r="P37" s="50"/>
      <c r="Q37" s="50"/>
      <c r="R37" s="50"/>
      <c r="S37" s="50"/>
      <c r="T37" s="50"/>
      <c r="U37" s="72"/>
      <c r="V37" s="50"/>
      <c r="W37" s="50"/>
      <c r="X37" s="50"/>
      <c r="Y37" s="50"/>
      <c r="Z37" s="50"/>
      <c r="AA37" s="50"/>
      <c r="AB37" s="25"/>
      <c r="AC37" s="116"/>
    </row>
    <row r="38" spans="1:29" ht="13.5" customHeight="1" thickBot="1">
      <c r="A38" s="79"/>
      <c r="B38" s="50"/>
      <c r="C38" s="48" t="s">
        <v>144</v>
      </c>
      <c r="D38" s="48" t="s">
        <v>145</v>
      </c>
      <c r="E38" s="48" t="s">
        <v>138</v>
      </c>
      <c r="F38" s="50"/>
      <c r="G38" s="50"/>
      <c r="H38" s="50"/>
      <c r="I38" s="50"/>
      <c r="J38" s="50"/>
      <c r="K38" s="50"/>
      <c r="L38" s="50"/>
      <c r="M38" s="50"/>
      <c r="N38" s="50"/>
      <c r="O38" s="50"/>
      <c r="P38" s="50"/>
      <c r="Q38" s="50"/>
      <c r="R38" s="50"/>
      <c r="S38" s="50"/>
      <c r="T38" s="50"/>
      <c r="U38" s="72"/>
      <c r="V38" s="50"/>
      <c r="W38" s="54"/>
      <c r="X38" s="50"/>
      <c r="Y38" s="50"/>
      <c r="Z38" s="50"/>
      <c r="AA38" s="50"/>
      <c r="AB38" s="36" t="s">
        <v>150</v>
      </c>
      <c r="AC38" s="116"/>
    </row>
    <row r="39" spans="1:29" ht="13.5" customHeight="1" thickBot="1">
      <c r="A39" s="119"/>
      <c r="B39" s="38" t="s">
        <v>152</v>
      </c>
      <c r="C39" s="37" t="e">
        <f>C28+C23+C19+C15+C8</f>
        <v>#REF!</v>
      </c>
      <c r="D39" s="37">
        <f>D28+D23+D19+D15+D8</f>
        <v>385</v>
      </c>
      <c r="E39" s="38" t="e">
        <f>IF(D39=0,"NA",C39/D39*100)</f>
        <v>#REF!</v>
      </c>
      <c r="F39" s="28" t="e">
        <f>IF($E39&lt;F$7,"",IF($D39=0,"",IF($E39&gt;=80,"G",IF($E39&gt;=60,"Y",IF($E39&lt;60,"R")))))</f>
        <v>#REF!</v>
      </c>
      <c r="G39" s="28" t="e">
        <f aca="true" t="shared" si="15" ref="G39:Y39">IF($E39&lt;G$7,"",IF($D39=0,"",IF($E39&gt;=80,"G",IF($E39&gt;=60,"Y",IF($E39&lt;60,"R")))))</f>
        <v>#REF!</v>
      </c>
      <c r="H39" s="28" t="e">
        <f t="shared" si="15"/>
        <v>#REF!</v>
      </c>
      <c r="I39" s="28" t="e">
        <f t="shared" si="15"/>
        <v>#REF!</v>
      </c>
      <c r="J39" s="28" t="e">
        <f t="shared" si="15"/>
        <v>#REF!</v>
      </c>
      <c r="K39" s="28" t="e">
        <f t="shared" si="15"/>
        <v>#REF!</v>
      </c>
      <c r="L39" s="28" t="e">
        <f t="shared" si="15"/>
        <v>#REF!</v>
      </c>
      <c r="M39" s="28" t="e">
        <f t="shared" si="15"/>
        <v>#REF!</v>
      </c>
      <c r="N39" s="28" t="e">
        <f t="shared" si="15"/>
        <v>#REF!</v>
      </c>
      <c r="O39" s="28" t="e">
        <f t="shared" si="15"/>
        <v>#REF!</v>
      </c>
      <c r="P39" s="28" t="e">
        <f t="shared" si="15"/>
        <v>#REF!</v>
      </c>
      <c r="Q39" s="28" t="e">
        <f t="shared" si="15"/>
        <v>#REF!</v>
      </c>
      <c r="R39" s="28" t="e">
        <f t="shared" si="15"/>
        <v>#REF!</v>
      </c>
      <c r="S39" s="28" t="e">
        <f t="shared" si="15"/>
        <v>#REF!</v>
      </c>
      <c r="T39" s="28" t="e">
        <f t="shared" si="15"/>
        <v>#REF!</v>
      </c>
      <c r="U39" s="357" t="e">
        <f t="shared" si="15"/>
        <v>#REF!</v>
      </c>
      <c r="V39" s="350" t="e">
        <f t="shared" si="15"/>
        <v>#REF!</v>
      </c>
      <c r="W39" s="28" t="e">
        <f t="shared" si="15"/>
        <v>#REF!</v>
      </c>
      <c r="X39" s="28" t="e">
        <f t="shared" si="15"/>
        <v>#REF!</v>
      </c>
      <c r="Y39" s="28" t="e">
        <f t="shared" si="15"/>
        <v>#REF!</v>
      </c>
      <c r="Z39" s="50"/>
      <c r="AA39" s="50"/>
      <c r="AB39" s="39" t="e">
        <f>IF(D39="na","NA",MIN(AB8,AB15,AB19,AB23,AB28))</f>
        <v>#REF!</v>
      </c>
      <c r="AC39" s="116"/>
    </row>
    <row r="40" spans="1:29" ht="12.75">
      <c r="A40" s="79"/>
      <c r="B40" s="50"/>
      <c r="C40" s="50"/>
      <c r="D40" s="50"/>
      <c r="E40" s="50"/>
      <c r="F40" s="50"/>
      <c r="G40" s="50"/>
      <c r="H40" s="50"/>
      <c r="I40" s="50"/>
      <c r="J40" s="50"/>
      <c r="K40" s="50"/>
      <c r="L40" s="50"/>
      <c r="M40" s="50"/>
      <c r="N40" s="50"/>
      <c r="O40" s="50"/>
      <c r="P40" s="50"/>
      <c r="Q40" s="50"/>
      <c r="R40" s="50"/>
      <c r="S40" s="50"/>
      <c r="T40" s="108"/>
      <c r="U40" s="50"/>
      <c r="V40" s="50"/>
      <c r="W40" s="108"/>
      <c r="X40" s="50"/>
      <c r="Y40" s="50"/>
      <c r="Z40" s="50"/>
      <c r="AA40" s="50"/>
      <c r="AB40" s="50"/>
      <c r="AC40" s="116"/>
    </row>
    <row r="41" spans="1:29" ht="13.5" thickBot="1">
      <c r="A41" s="156"/>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row>
    <row r="42" ht="13.5" thickTop="1">
      <c r="AC42" s="94"/>
    </row>
  </sheetData>
  <sheetProtection formatCells="0"/>
  <mergeCells count="3">
    <mergeCell ref="B1:AB2"/>
    <mergeCell ref="B3:AB3"/>
    <mergeCell ref="B4:B5"/>
  </mergeCells>
  <conditionalFormatting sqref="F39:Y39 F4:F6 F8:Y36">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B39 AB8:AB36">
    <cfRule type="cellIs" priority="4" dxfId="0" operator="greaterThan" stopIfTrue="1">
      <formula>3</formula>
    </cfRule>
    <cfRule type="cellIs" priority="5" dxfId="1" operator="equal" stopIfTrue="1">
      <formula>3</formula>
    </cfRule>
    <cfRule type="cellIs" priority="6" dxfId="2" operator="lessThan" stopIfTrue="1">
      <formula>3</formula>
    </cfRule>
  </conditionalFormatting>
  <printOptions horizontalCentered="1" verticalCentered="1"/>
  <pageMargins left="0.5" right="0.5" top="0.5" bottom="0.5" header="0.5" footer="0.5"/>
  <pageSetup fitToHeight="1" fitToWidth="1"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codeName="Sheet8">
    <tabColor indexed="48"/>
    <pageSetUpPr fitToPage="1"/>
  </sheetPr>
  <dimension ref="A1:D18"/>
  <sheetViews>
    <sheetView showGridLines="0" zoomScalePageLayoutView="0" workbookViewId="0" topLeftCell="B1">
      <selection activeCell="A1" sqref="A1:O2"/>
    </sheetView>
  </sheetViews>
  <sheetFormatPr defaultColWidth="9.140625" defaultRowHeight="12.75"/>
  <cols>
    <col min="1" max="1" width="2.7109375" style="20" customWidth="1"/>
    <col min="2" max="2" width="100.7109375" style="20" customWidth="1"/>
    <col min="3" max="3" width="7.140625" style="298" customWidth="1"/>
    <col min="4" max="4" width="2.7109375" style="20" customWidth="1"/>
    <col min="5" max="16384" width="9.140625" style="20" customWidth="1"/>
  </cols>
  <sheetData>
    <row r="1" spans="1:4" ht="13.5" thickTop="1">
      <c r="A1" s="278"/>
      <c r="B1" s="283"/>
      <c r="C1" s="284"/>
      <c r="D1" s="285"/>
    </row>
    <row r="2" spans="1:4" ht="18">
      <c r="A2" s="79"/>
      <c r="B2" s="859" t="s">
        <v>55</v>
      </c>
      <c r="C2" s="859"/>
      <c r="D2" s="72"/>
    </row>
    <row r="3" spans="1:4" ht="15.75">
      <c r="A3" s="79"/>
      <c r="B3" s="286"/>
      <c r="C3" s="286"/>
      <c r="D3" s="72"/>
    </row>
    <row r="4" spans="1:4" ht="15.75">
      <c r="A4" s="79"/>
      <c r="B4" s="287" t="s">
        <v>53</v>
      </c>
      <c r="C4" s="288" t="s">
        <v>54</v>
      </c>
      <c r="D4" s="116"/>
    </row>
    <row r="5" spans="1:4" ht="39.75" customHeight="1">
      <c r="A5" s="79"/>
      <c r="B5" s="289" t="s">
        <v>50</v>
      </c>
      <c r="C5" s="290">
        <v>0</v>
      </c>
      <c r="D5" s="72"/>
    </row>
    <row r="6" spans="1:4" ht="12.75">
      <c r="A6" s="79"/>
      <c r="B6" s="291"/>
      <c r="C6" s="292"/>
      <c r="D6" s="72"/>
    </row>
    <row r="7" spans="1:4" ht="39.75" customHeight="1">
      <c r="A7" s="79"/>
      <c r="B7" s="293" t="s">
        <v>51</v>
      </c>
      <c r="C7" s="290">
        <v>1</v>
      </c>
      <c r="D7" s="72"/>
    </row>
    <row r="8" spans="1:4" ht="12.75">
      <c r="A8" s="79"/>
      <c r="B8" s="291"/>
      <c r="C8" s="292"/>
      <c r="D8" s="72"/>
    </row>
    <row r="9" spans="1:4" ht="39.75" customHeight="1">
      <c r="A9" s="79"/>
      <c r="B9" s="293" t="s">
        <v>52</v>
      </c>
      <c r="C9" s="290">
        <v>2</v>
      </c>
      <c r="D9" s="72"/>
    </row>
    <row r="10" spans="1:4" ht="12.75">
      <c r="A10" s="79"/>
      <c r="B10" s="291"/>
      <c r="C10" s="292"/>
      <c r="D10" s="72"/>
    </row>
    <row r="11" spans="1:4" ht="39.75" customHeight="1">
      <c r="A11" s="79"/>
      <c r="B11" s="293" t="s">
        <v>134</v>
      </c>
      <c r="C11" s="294">
        <v>3</v>
      </c>
      <c r="D11" s="72"/>
    </row>
    <row r="12" spans="1:4" ht="12.75">
      <c r="A12" s="79"/>
      <c r="B12" s="291"/>
      <c r="C12" s="292"/>
      <c r="D12" s="72"/>
    </row>
    <row r="13" spans="1:4" ht="39.75" customHeight="1">
      <c r="A13" s="79"/>
      <c r="B13" s="293" t="s">
        <v>135</v>
      </c>
      <c r="C13" s="295">
        <v>4</v>
      </c>
      <c r="D13" s="72"/>
    </row>
    <row r="14" spans="1:4" ht="12.75">
      <c r="A14" s="79"/>
      <c r="B14" s="291"/>
      <c r="C14" s="292"/>
      <c r="D14" s="72"/>
    </row>
    <row r="15" spans="1:4" ht="39.75" customHeight="1">
      <c r="A15" s="79"/>
      <c r="B15" s="293" t="s">
        <v>155</v>
      </c>
      <c r="C15" s="295">
        <v>5</v>
      </c>
      <c r="D15" s="72"/>
    </row>
    <row r="16" spans="1:4" ht="12.75">
      <c r="A16" s="79"/>
      <c r="B16" s="291"/>
      <c r="C16" s="292"/>
      <c r="D16" s="72"/>
    </row>
    <row r="17" spans="1:4" ht="39.75" customHeight="1">
      <c r="A17" s="79"/>
      <c r="B17" s="293" t="s">
        <v>185</v>
      </c>
      <c r="C17" s="60" t="s">
        <v>154</v>
      </c>
      <c r="D17" s="72"/>
    </row>
    <row r="18" spans="1:4" ht="13.5" thickBot="1">
      <c r="A18" s="156"/>
      <c r="B18" s="296"/>
      <c r="C18" s="297"/>
      <c r="D18" s="73"/>
    </row>
    <row r="19" ht="13.5" thickTop="1"/>
  </sheetData>
  <sheetProtection password="CCDF" sheet="1" scenarios="1"/>
  <mergeCells count="1">
    <mergeCell ref="B2:C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2">
    <tabColor theme="7" tint="0.39998000860214233"/>
  </sheetPr>
  <dimension ref="A1:M109"/>
  <sheetViews>
    <sheetView showGridLines="0" zoomScale="110" zoomScaleNormal="110" zoomScalePageLayoutView="0" workbookViewId="0" topLeftCell="A1">
      <pane ySplit="2" topLeftCell="A63" activePane="bottomLeft" state="frozen"/>
      <selection pane="topLeft" activeCell="A1" sqref="A1:O2"/>
      <selection pane="bottomLeft" activeCell="B72" sqref="B72"/>
    </sheetView>
  </sheetViews>
  <sheetFormatPr defaultColWidth="9.140625" defaultRowHeight="12.75"/>
  <cols>
    <col min="1" max="1" width="8.7109375" style="20" customWidth="1"/>
    <col min="2" max="2" width="82.28125" style="20" customWidth="1"/>
    <col min="3" max="8" width="8.7109375" style="20" customWidth="1"/>
    <col min="9" max="9" width="9.140625" style="298" hidden="1" customWidth="1"/>
    <col min="10" max="16384" width="9.140625" style="20" customWidth="1"/>
  </cols>
  <sheetData>
    <row r="1" spans="1:8" ht="13.5" thickTop="1">
      <c r="A1" s="626"/>
      <c r="B1" s="627"/>
      <c r="C1" s="627"/>
      <c r="D1" s="627"/>
      <c r="E1" s="627"/>
      <c r="F1" s="627"/>
      <c r="G1" s="627"/>
      <c r="H1" s="628"/>
    </row>
    <row r="2" spans="1:8" ht="27.75" customHeight="1">
      <c r="A2" s="629">
        <f>Summary!F24</f>
        <v>0</v>
      </c>
      <c r="B2" s="630"/>
      <c r="C2" s="630"/>
      <c r="D2" s="630"/>
      <c r="E2" s="630"/>
      <c r="F2" s="630"/>
      <c r="G2" s="630"/>
      <c r="H2" s="631"/>
    </row>
    <row r="3" spans="1:8" ht="18">
      <c r="A3" s="632">
        <f>Summary!F29</f>
        <v>0</v>
      </c>
      <c r="B3" s="633"/>
      <c r="C3" s="630"/>
      <c r="D3" s="630"/>
      <c r="E3" s="630"/>
      <c r="F3" s="630"/>
      <c r="G3" s="630"/>
      <c r="H3" s="631"/>
    </row>
    <row r="4" spans="1:9" s="382" customFormat="1" ht="18">
      <c r="A4" s="634" t="s">
        <v>60</v>
      </c>
      <c r="B4" s="635"/>
      <c r="C4" s="636"/>
      <c r="D4" s="635"/>
      <c r="E4" s="635"/>
      <c r="F4" s="635"/>
      <c r="G4" s="635"/>
      <c r="H4" s="637"/>
      <c r="I4" s="381"/>
    </row>
    <row r="5" spans="1:9" s="145" customFormat="1" ht="7.5" customHeight="1">
      <c r="A5" s="142"/>
      <c r="B5" s="45"/>
      <c r="C5" s="143"/>
      <c r="D5" s="143"/>
      <c r="E5" s="143"/>
      <c r="F5" s="143"/>
      <c r="G5" s="143"/>
      <c r="H5" s="410"/>
      <c r="I5" s="383"/>
    </row>
    <row r="6" spans="1:8" ht="12.75">
      <c r="A6" s="638" t="s">
        <v>7</v>
      </c>
      <c r="B6" s="639"/>
      <c r="C6" s="640">
        <f>OSA!B21</f>
        <v>0</v>
      </c>
      <c r="D6" s="640"/>
      <c r="E6" s="640"/>
      <c r="F6" s="640" t="s">
        <v>389</v>
      </c>
      <c r="G6" s="641"/>
      <c r="H6" s="642"/>
    </row>
    <row r="7" spans="1:8" ht="12.75">
      <c r="A7" s="638"/>
      <c r="B7" s="639"/>
      <c r="C7" s="640" t="s">
        <v>151</v>
      </c>
      <c r="D7" s="640"/>
      <c r="E7" s="640"/>
      <c r="F7" s="640" t="s">
        <v>151</v>
      </c>
      <c r="G7" s="641"/>
      <c r="H7" s="642"/>
    </row>
    <row r="8" spans="1:8" ht="12.75">
      <c r="A8" s="79"/>
      <c r="B8" s="50"/>
      <c r="C8" s="48"/>
      <c r="D8" s="50"/>
      <c r="E8" s="50"/>
      <c r="F8" s="50"/>
      <c r="G8" s="50"/>
      <c r="H8" s="384"/>
    </row>
    <row r="9" spans="1:8" ht="38.25">
      <c r="A9" s="76" t="s">
        <v>4</v>
      </c>
      <c r="B9" s="548" t="s">
        <v>420</v>
      </c>
      <c r="C9" s="43">
        <v>0</v>
      </c>
      <c r="D9" s="55"/>
      <c r="E9" s="55"/>
      <c r="F9" s="43">
        <v>0</v>
      </c>
      <c r="G9" s="55"/>
      <c r="H9" s="71"/>
    </row>
    <row r="10" spans="1:8" ht="12.75">
      <c r="A10" s="76"/>
      <c r="B10" s="456"/>
      <c r="C10" s="377"/>
      <c r="D10" s="55"/>
      <c r="E10" s="55"/>
      <c r="F10" s="377"/>
      <c r="G10" s="55"/>
      <c r="H10" s="71"/>
    </row>
    <row r="11" spans="1:11" ht="51">
      <c r="A11" s="76" t="s">
        <v>5</v>
      </c>
      <c r="B11" s="548" t="s">
        <v>421</v>
      </c>
      <c r="C11" s="43">
        <v>0</v>
      </c>
      <c r="D11" s="55"/>
      <c r="E11" s="55"/>
      <c r="F11" s="43">
        <v>0</v>
      </c>
      <c r="G11" s="55"/>
      <c r="H11" s="71"/>
      <c r="K11" s="555"/>
    </row>
    <row r="12" spans="1:8" ht="12.75">
      <c r="A12" s="76"/>
      <c r="B12" s="451"/>
      <c r="C12" s="377"/>
      <c r="D12" s="55"/>
      <c r="E12" s="55"/>
      <c r="F12" s="377"/>
      <c r="G12" s="55"/>
      <c r="H12" s="71"/>
    </row>
    <row r="13" spans="1:8" ht="38.25">
      <c r="A13" s="76" t="s">
        <v>220</v>
      </c>
      <c r="B13" s="146" t="s">
        <v>270</v>
      </c>
      <c r="C13" s="43">
        <v>0</v>
      </c>
      <c r="D13" s="55"/>
      <c r="E13" s="55"/>
      <c r="F13" s="43">
        <v>0</v>
      </c>
      <c r="G13" s="55"/>
      <c r="H13" s="71"/>
    </row>
    <row r="14" spans="1:8" ht="12.75">
      <c r="A14" s="76"/>
      <c r="B14" s="457"/>
      <c r="C14" s="55"/>
      <c r="D14" s="55"/>
      <c r="E14" s="55"/>
      <c r="F14" s="55"/>
      <c r="G14" s="55"/>
      <c r="H14" s="71"/>
    </row>
    <row r="15" spans="1:9" ht="38.25">
      <c r="A15" s="76" t="s">
        <v>9</v>
      </c>
      <c r="B15" s="146" t="s">
        <v>376</v>
      </c>
      <c r="C15" s="43">
        <v>0</v>
      </c>
      <c r="D15" s="55"/>
      <c r="E15" s="55"/>
      <c r="F15" s="43">
        <v>0</v>
      </c>
      <c r="G15" s="55"/>
      <c r="H15" s="71"/>
      <c r="I15" s="298">
        <v>0</v>
      </c>
    </row>
    <row r="16" spans="1:9" ht="12.75">
      <c r="A16" s="76"/>
      <c r="B16" s="457"/>
      <c r="C16" s="377"/>
      <c r="D16" s="55"/>
      <c r="E16" s="55"/>
      <c r="F16" s="377"/>
      <c r="G16" s="55"/>
      <c r="H16" s="71"/>
      <c r="I16" s="298">
        <v>1</v>
      </c>
    </row>
    <row r="17" spans="1:9" ht="38.25">
      <c r="A17" s="76" t="s">
        <v>232</v>
      </c>
      <c r="B17" s="548" t="s">
        <v>422</v>
      </c>
      <c r="C17" s="43">
        <v>0</v>
      </c>
      <c r="D17" s="55"/>
      <c r="E17" s="55"/>
      <c r="F17" s="43">
        <v>0</v>
      </c>
      <c r="G17" s="55"/>
      <c r="H17" s="71"/>
      <c r="I17" s="298">
        <v>2</v>
      </c>
    </row>
    <row r="18" spans="1:9" ht="12.75">
      <c r="A18" s="280"/>
      <c r="B18" s="451"/>
      <c r="H18" s="359"/>
      <c r="I18" s="298">
        <v>3</v>
      </c>
    </row>
    <row r="19" spans="1:9" ht="26.25" customHeight="1">
      <c r="A19" s="76" t="s">
        <v>233</v>
      </c>
      <c r="B19" s="548" t="s">
        <v>423</v>
      </c>
      <c r="C19" s="43">
        <v>0</v>
      </c>
      <c r="D19" s="55"/>
      <c r="E19" s="55"/>
      <c r="F19" s="43">
        <v>0</v>
      </c>
      <c r="G19" s="55"/>
      <c r="H19" s="71"/>
      <c r="I19" s="298">
        <v>4</v>
      </c>
    </row>
    <row r="20" spans="1:9" ht="12.75">
      <c r="A20" s="280"/>
      <c r="B20" s="451"/>
      <c r="H20" s="359"/>
      <c r="I20" s="298">
        <v>5</v>
      </c>
    </row>
    <row r="21" spans="1:9" ht="21.75" customHeight="1">
      <c r="A21" s="76" t="s">
        <v>250</v>
      </c>
      <c r="B21" s="548" t="s">
        <v>269</v>
      </c>
      <c r="C21" s="43">
        <v>0</v>
      </c>
      <c r="D21" s="55"/>
      <c r="E21" s="55"/>
      <c r="F21" s="43">
        <v>0</v>
      </c>
      <c r="G21" s="55"/>
      <c r="H21" s="71"/>
      <c r="I21" s="298" t="s">
        <v>154</v>
      </c>
    </row>
    <row r="22" spans="1:8" ht="12.75">
      <c r="A22" s="280"/>
      <c r="B22" s="451"/>
      <c r="H22" s="359"/>
    </row>
    <row r="23" spans="1:8" ht="25.5">
      <c r="A23" s="76" t="s">
        <v>249</v>
      </c>
      <c r="B23" s="165" t="s">
        <v>356</v>
      </c>
      <c r="C23" s="43">
        <v>0</v>
      </c>
      <c r="D23" s="55"/>
      <c r="E23" s="55"/>
      <c r="F23" s="43">
        <v>0</v>
      </c>
      <c r="G23" s="55"/>
      <c r="H23" s="71"/>
    </row>
    <row r="24" spans="1:8" ht="12.75">
      <c r="A24" s="280"/>
      <c r="B24" s="451"/>
      <c r="H24" s="359"/>
    </row>
    <row r="25" spans="1:9" ht="12.75">
      <c r="A25" s="76"/>
      <c r="B25" s="385" t="s">
        <v>83</v>
      </c>
      <c r="C25" s="68" t="s">
        <v>139</v>
      </c>
      <c r="D25" s="68" t="s">
        <v>136</v>
      </c>
      <c r="E25" s="470" t="s">
        <v>150</v>
      </c>
      <c r="F25" s="68" t="s">
        <v>139</v>
      </c>
      <c r="G25" s="68" t="s">
        <v>136</v>
      </c>
      <c r="H25" s="148" t="s">
        <v>150</v>
      </c>
      <c r="I25" s="20"/>
    </row>
    <row r="26" spans="1:8" s="380" customFormat="1" ht="12.75">
      <c r="A26" s="149"/>
      <c r="B26" s="464"/>
      <c r="C26" s="386">
        <f>SUM(C9:C24)</f>
        <v>0</v>
      </c>
      <c r="D26" s="386">
        <f>COUNT(C9:C24)*5</f>
        <v>40</v>
      </c>
      <c r="E26" s="471">
        <f>IF(AND(C9="NA",C11="NA",C13="NA",C15="NA",C17="NA",C19="na",C21="NA",C23="NA",C23="NA"),"NA",MIN(C9:C24))</f>
        <v>0</v>
      </c>
      <c r="F26" s="386">
        <f>SUM(F9:F24)</f>
        <v>0</v>
      </c>
      <c r="G26" s="386">
        <f>COUNT(F9:F24)*5</f>
        <v>40</v>
      </c>
      <c r="H26" s="387">
        <f>IF(AND(F9="NA",F11="NA",F13="NA",F15="NA",F17="NA",F19="na",F21="NA",F23="NA",F23="NA"),"NA",MIN(F9:F24))</f>
        <v>0</v>
      </c>
    </row>
    <row r="27" spans="1:9" ht="12.75">
      <c r="A27" s="76" t="s">
        <v>0</v>
      </c>
      <c r="B27" s="55" t="s">
        <v>0</v>
      </c>
      <c r="C27" s="377"/>
      <c r="D27" s="55"/>
      <c r="E27" s="55"/>
      <c r="F27" s="55"/>
      <c r="G27" s="55"/>
      <c r="H27" s="147"/>
      <c r="I27" s="20"/>
    </row>
    <row r="28" spans="1:9" ht="12.75">
      <c r="A28" s="643" t="s">
        <v>58</v>
      </c>
      <c r="B28" s="644"/>
      <c r="C28" s="645"/>
      <c r="D28" s="644"/>
      <c r="E28" s="644"/>
      <c r="F28" s="644"/>
      <c r="G28" s="644"/>
      <c r="H28" s="646"/>
      <c r="I28" s="20"/>
    </row>
    <row r="29" spans="1:9" ht="12.75">
      <c r="A29" s="76"/>
      <c r="B29" s="55"/>
      <c r="C29" s="377"/>
      <c r="D29" s="55"/>
      <c r="E29" s="55"/>
      <c r="F29" s="55"/>
      <c r="G29" s="55"/>
      <c r="H29" s="147"/>
      <c r="I29" s="20"/>
    </row>
    <row r="30" spans="1:8" ht="21" customHeight="1">
      <c r="A30" s="76" t="s">
        <v>12</v>
      </c>
      <c r="B30" s="55" t="s">
        <v>70</v>
      </c>
      <c r="C30" s="43">
        <v>0</v>
      </c>
      <c r="D30" s="55"/>
      <c r="E30" s="55"/>
      <c r="F30" s="43">
        <v>0</v>
      </c>
      <c r="G30" s="55"/>
      <c r="H30" s="71"/>
    </row>
    <row r="31" spans="1:8" ht="12.75">
      <c r="A31" s="76"/>
      <c r="B31" s="451"/>
      <c r="C31" s="377"/>
      <c r="D31" s="55"/>
      <c r="E31" s="55"/>
      <c r="F31" s="377"/>
      <c r="G31" s="55"/>
      <c r="H31" s="71"/>
    </row>
    <row r="32" spans="1:8" ht="27.75" customHeight="1">
      <c r="A32" s="76" t="s">
        <v>234</v>
      </c>
      <c r="B32" s="554" t="s">
        <v>357</v>
      </c>
      <c r="C32" s="43">
        <v>0</v>
      </c>
      <c r="D32" s="55"/>
      <c r="E32" s="55"/>
      <c r="F32" s="43">
        <v>0</v>
      </c>
      <c r="G32" s="55"/>
      <c r="H32" s="71"/>
    </row>
    <row r="33" spans="1:8" ht="12.75">
      <c r="A33" s="76"/>
      <c r="B33" s="458"/>
      <c r="C33" s="377"/>
      <c r="D33" s="55"/>
      <c r="E33" s="55"/>
      <c r="F33" s="377"/>
      <c r="G33" s="55"/>
      <c r="H33" s="71"/>
    </row>
    <row r="34" spans="1:13" ht="12.75">
      <c r="A34" s="76"/>
      <c r="B34" s="385" t="s">
        <v>84</v>
      </c>
      <c r="C34" s="68" t="s">
        <v>139</v>
      </c>
      <c r="D34" s="68" t="s">
        <v>136</v>
      </c>
      <c r="E34" s="68" t="s">
        <v>150</v>
      </c>
      <c r="F34" s="472" t="s">
        <v>139</v>
      </c>
      <c r="G34" s="68" t="s">
        <v>136</v>
      </c>
      <c r="H34" s="148" t="s">
        <v>150</v>
      </c>
      <c r="M34" s="10"/>
    </row>
    <row r="35" spans="1:9" s="380" customFormat="1" ht="12.75">
      <c r="A35" s="149"/>
      <c r="B35" s="464"/>
      <c r="C35" s="386">
        <f>SUM(C30:C33)</f>
        <v>0</v>
      </c>
      <c r="D35" s="386">
        <f>COUNT(C30:C33)*5</f>
        <v>10</v>
      </c>
      <c r="E35" s="474">
        <f>IF(AND(C30="na",C32="na"),"NA",MIN(C30:C33))</f>
        <v>0</v>
      </c>
      <c r="F35" s="473">
        <f>SUM(F30:F33)</f>
        <v>0</v>
      </c>
      <c r="G35" s="386">
        <f>COUNT(F30:F33)*5</f>
        <v>10</v>
      </c>
      <c r="H35" s="387">
        <f>IF(AND(F30="na",F32="na"),"NA",MIN(F30:F33))</f>
        <v>0</v>
      </c>
      <c r="I35" s="388"/>
    </row>
    <row r="36" spans="1:8" ht="12.75">
      <c r="A36" s="76"/>
      <c r="B36" s="450"/>
      <c r="C36" s="377"/>
      <c r="D36" s="55"/>
      <c r="E36" s="55"/>
      <c r="F36" s="55"/>
      <c r="G36" s="55"/>
      <c r="H36" s="147"/>
    </row>
    <row r="37" spans="1:8" ht="12.75">
      <c r="A37" s="643" t="s">
        <v>59</v>
      </c>
      <c r="B37" s="647"/>
      <c r="C37" s="645"/>
      <c r="D37" s="647"/>
      <c r="E37" s="647"/>
      <c r="F37" s="647"/>
      <c r="G37" s="647"/>
      <c r="H37" s="646"/>
    </row>
    <row r="38" spans="1:8" ht="12.75">
      <c r="A38" s="76"/>
      <c r="B38" s="55"/>
      <c r="C38" s="377"/>
      <c r="D38" s="55"/>
      <c r="E38" s="55"/>
      <c r="F38" s="55"/>
      <c r="G38" s="55"/>
      <c r="H38" s="147"/>
    </row>
    <row r="39" spans="1:8" ht="25.5">
      <c r="A39" s="151" t="s">
        <v>13</v>
      </c>
      <c r="B39" s="153" t="s">
        <v>266</v>
      </c>
      <c r="C39" s="43">
        <v>0</v>
      </c>
      <c r="D39" s="55"/>
      <c r="E39" s="55"/>
      <c r="F39" s="43">
        <v>0</v>
      </c>
      <c r="G39" s="55"/>
      <c r="H39" s="71"/>
    </row>
    <row r="40" spans="1:8" ht="12.75">
      <c r="A40" s="151"/>
      <c r="B40" s="460"/>
      <c r="C40" s="377"/>
      <c r="D40" s="55"/>
      <c r="E40" s="55"/>
      <c r="F40" s="377"/>
      <c r="G40" s="55"/>
      <c r="H40" s="71"/>
    </row>
    <row r="41" spans="1:8" ht="15.75" customHeight="1">
      <c r="A41" s="151" t="s">
        <v>224</v>
      </c>
      <c r="B41" s="152" t="s">
        <v>214</v>
      </c>
      <c r="C41" s="43">
        <v>0</v>
      </c>
      <c r="D41" s="55"/>
      <c r="E41" s="55"/>
      <c r="F41" s="43">
        <v>0</v>
      </c>
      <c r="G41" s="55"/>
      <c r="H41" s="71"/>
    </row>
    <row r="42" spans="1:8" ht="12.75">
      <c r="A42" s="151"/>
      <c r="B42" s="459"/>
      <c r="C42" s="377"/>
      <c r="D42" s="55"/>
      <c r="E42" s="55"/>
      <c r="F42" s="377"/>
      <c r="G42" s="55"/>
      <c r="H42" s="71"/>
    </row>
    <row r="43" spans="1:8" ht="17.25" customHeight="1">
      <c r="A43" s="151" t="s">
        <v>225</v>
      </c>
      <c r="B43" s="152" t="s">
        <v>268</v>
      </c>
      <c r="C43" s="43">
        <v>0</v>
      </c>
      <c r="D43" s="55"/>
      <c r="E43" s="55"/>
      <c r="F43" s="43">
        <v>0</v>
      </c>
      <c r="G43" s="55"/>
      <c r="H43" s="71"/>
    </row>
    <row r="44" spans="1:8" ht="12.75">
      <c r="A44" s="151"/>
      <c r="B44" s="459"/>
      <c r="C44" s="377"/>
      <c r="D44" s="55"/>
      <c r="E44" s="55"/>
      <c r="F44" s="377"/>
      <c r="G44" s="55"/>
      <c r="H44" s="71"/>
    </row>
    <row r="45" spans="1:8" ht="25.5" customHeight="1">
      <c r="A45" s="151" t="s">
        <v>245</v>
      </c>
      <c r="B45" s="153" t="s">
        <v>272</v>
      </c>
      <c r="C45" s="43">
        <v>0</v>
      </c>
      <c r="D45" s="55"/>
      <c r="E45" s="55"/>
      <c r="F45" s="43">
        <v>0</v>
      </c>
      <c r="G45" s="55"/>
      <c r="H45" s="71"/>
    </row>
    <row r="46" spans="1:8" ht="12.75">
      <c r="A46" s="151"/>
      <c r="B46" s="460"/>
      <c r="C46" s="377"/>
      <c r="D46" s="55"/>
      <c r="E46" s="55"/>
      <c r="F46" s="377"/>
      <c r="G46" s="55"/>
      <c r="H46" s="71"/>
    </row>
    <row r="47" spans="1:8" ht="24" customHeight="1">
      <c r="A47" s="151" t="s">
        <v>211</v>
      </c>
      <c r="B47" s="153" t="s">
        <v>281</v>
      </c>
      <c r="C47" s="43">
        <v>0</v>
      </c>
      <c r="D47" s="55"/>
      <c r="E47" s="55"/>
      <c r="F47" s="43">
        <v>0</v>
      </c>
      <c r="G47" s="55"/>
      <c r="H47" s="71"/>
    </row>
    <row r="48" spans="1:8" ht="12.75">
      <c r="A48" s="151"/>
      <c r="B48" s="460"/>
      <c r="C48" s="377"/>
      <c r="D48" s="55"/>
      <c r="E48" s="55"/>
      <c r="F48" s="377"/>
      <c r="G48" s="55"/>
      <c r="H48" s="71"/>
    </row>
    <row r="49" spans="1:8" ht="25.5">
      <c r="A49" s="151" t="s">
        <v>226</v>
      </c>
      <c r="B49" s="153" t="s">
        <v>235</v>
      </c>
      <c r="C49" s="43">
        <v>0</v>
      </c>
      <c r="D49" s="55"/>
      <c r="E49" s="55"/>
      <c r="F49" s="43">
        <v>0</v>
      </c>
      <c r="G49" s="55"/>
      <c r="H49" s="71"/>
    </row>
    <row r="50" spans="1:8" ht="12.75">
      <c r="A50" s="151"/>
      <c r="B50" s="460"/>
      <c r="C50" s="377"/>
      <c r="D50" s="55"/>
      <c r="E50" s="55"/>
      <c r="F50" s="377"/>
      <c r="G50" s="55"/>
      <c r="H50" s="71"/>
    </row>
    <row r="51" spans="1:8" ht="25.5">
      <c r="A51" s="395" t="s">
        <v>236</v>
      </c>
      <c r="B51" s="153" t="s">
        <v>276</v>
      </c>
      <c r="C51" s="43">
        <v>0</v>
      </c>
      <c r="D51" s="55"/>
      <c r="E51" s="55"/>
      <c r="F51" s="43">
        <v>0</v>
      </c>
      <c r="G51" s="55"/>
      <c r="H51" s="71"/>
    </row>
    <row r="52" spans="1:8" ht="12.75">
      <c r="A52" s="395"/>
      <c r="B52" s="460"/>
      <c r="C52" s="377"/>
      <c r="D52" s="55"/>
      <c r="E52" s="55"/>
      <c r="F52" s="377"/>
      <c r="G52" s="55"/>
      <c r="H52" s="71"/>
    </row>
    <row r="53" spans="1:8" ht="25.5">
      <c r="A53" s="395" t="s">
        <v>237</v>
      </c>
      <c r="B53" s="153" t="s">
        <v>277</v>
      </c>
      <c r="C53" s="43">
        <v>0</v>
      </c>
      <c r="D53" s="55"/>
      <c r="E53" s="55"/>
      <c r="F53" s="43">
        <v>0</v>
      </c>
      <c r="G53" s="55"/>
      <c r="H53" s="71"/>
    </row>
    <row r="54" spans="1:8" ht="12.75">
      <c r="A54" s="395"/>
      <c r="B54" s="460"/>
      <c r="C54" s="377"/>
      <c r="D54" s="55"/>
      <c r="E54" s="55"/>
      <c r="F54" s="377"/>
      <c r="G54" s="55"/>
      <c r="H54" s="71"/>
    </row>
    <row r="55" spans="1:8" ht="21" customHeight="1">
      <c r="A55" s="395" t="s">
        <v>238</v>
      </c>
      <c r="B55" s="153" t="s">
        <v>240</v>
      </c>
      <c r="C55" s="43">
        <v>0</v>
      </c>
      <c r="D55" s="55"/>
      <c r="E55" s="55"/>
      <c r="F55" s="43">
        <v>0</v>
      </c>
      <c r="G55" s="55"/>
      <c r="H55" s="71"/>
    </row>
    <row r="56" spans="1:8" ht="18.75" customHeight="1">
      <c r="A56" s="395"/>
      <c r="B56" s="460"/>
      <c r="C56" s="377"/>
      <c r="D56" s="55"/>
      <c r="E56" s="55"/>
      <c r="F56" s="377"/>
      <c r="G56" s="55"/>
      <c r="H56" s="71"/>
    </row>
    <row r="57" spans="1:8" ht="25.5" customHeight="1">
      <c r="A57" s="395" t="s">
        <v>239</v>
      </c>
      <c r="B57" s="153" t="s">
        <v>278</v>
      </c>
      <c r="C57" s="43">
        <v>0</v>
      </c>
      <c r="D57" s="55"/>
      <c r="E57" s="55"/>
      <c r="F57" s="43">
        <v>0</v>
      </c>
      <c r="G57" s="55"/>
      <c r="H57" s="71"/>
    </row>
    <row r="58" spans="1:8" ht="12.75">
      <c r="A58" s="151"/>
      <c r="B58" s="460"/>
      <c r="C58" s="377"/>
      <c r="D58" s="55"/>
      <c r="E58" s="55"/>
      <c r="F58" s="377"/>
      <c r="G58" s="55"/>
      <c r="H58" s="71"/>
    </row>
    <row r="59" spans="1:8" ht="25.5">
      <c r="A59" s="151" t="s">
        <v>241</v>
      </c>
      <c r="B59" s="153" t="s">
        <v>279</v>
      </c>
      <c r="C59" s="43">
        <v>0</v>
      </c>
      <c r="D59" s="55"/>
      <c r="E59" s="55"/>
      <c r="F59" s="43">
        <v>0</v>
      </c>
      <c r="G59" s="55"/>
      <c r="H59" s="71"/>
    </row>
    <row r="60" spans="1:8" ht="12.75">
      <c r="A60" s="151"/>
      <c r="B60" s="460"/>
      <c r="C60" s="377"/>
      <c r="D60" s="55"/>
      <c r="E60" s="55"/>
      <c r="F60" s="377"/>
      <c r="G60" s="55"/>
      <c r="H60" s="71"/>
    </row>
    <row r="61" spans="1:8" ht="21.75" customHeight="1">
      <c r="A61" s="151" t="s">
        <v>242</v>
      </c>
      <c r="B61" s="152" t="s">
        <v>212</v>
      </c>
      <c r="C61" s="43">
        <v>0</v>
      </c>
      <c r="D61" s="55"/>
      <c r="E61" s="55"/>
      <c r="F61" s="43">
        <v>0</v>
      </c>
      <c r="G61" s="55"/>
      <c r="H61" s="71"/>
    </row>
    <row r="62" spans="1:8" ht="12.75">
      <c r="A62" s="76"/>
      <c r="B62" s="460"/>
      <c r="C62" s="377"/>
      <c r="D62" s="55"/>
      <c r="E62" s="55"/>
      <c r="F62" s="377"/>
      <c r="G62" s="55"/>
      <c r="H62" s="71"/>
    </row>
    <row r="63" spans="1:8" ht="12.75">
      <c r="A63" s="76"/>
      <c r="B63" s="385" t="s">
        <v>85</v>
      </c>
      <c r="C63" s="68" t="s">
        <v>139</v>
      </c>
      <c r="D63" s="68" t="s">
        <v>136</v>
      </c>
      <c r="E63" s="68" t="s">
        <v>150</v>
      </c>
      <c r="F63" s="472" t="s">
        <v>139</v>
      </c>
      <c r="G63" s="68" t="s">
        <v>136</v>
      </c>
      <c r="H63" s="148" t="s">
        <v>150</v>
      </c>
    </row>
    <row r="64" spans="1:9" s="380" customFormat="1" ht="12.75">
      <c r="A64" s="149"/>
      <c r="B64" s="464"/>
      <c r="C64" s="386">
        <f>SUM(C39:C61)</f>
        <v>0</v>
      </c>
      <c r="D64" s="386">
        <f>COUNT(C39:C61)*5</f>
        <v>60</v>
      </c>
      <c r="E64" s="474">
        <f>IF(AND(C39="na",C41="na",C43="na",C45="na",C47="na",C49="na",C51="na",C53="na",C55="na",C57="na",C59="na",C61="na"),"NA",MIN(C39:C61))</f>
        <v>0</v>
      </c>
      <c r="F64" s="473">
        <f>SUM(F39:F61)</f>
        <v>0</v>
      </c>
      <c r="G64" s="386">
        <f>COUNT(F39:F61)*5</f>
        <v>60</v>
      </c>
      <c r="H64" s="387">
        <f>IF(AND(F39="na",F41="na",F43="na",F45="na",F47="na",F49="na",F51="na",F53="na",F55="na",F57="na",F59="na",F61="na"),"NA",MIN(F39:F61))</f>
        <v>0</v>
      </c>
      <c r="I64" s="388"/>
    </row>
    <row r="65" spans="1:8" ht="12.75">
      <c r="A65" s="76"/>
      <c r="B65" s="55"/>
      <c r="C65" s="377"/>
      <c r="D65" s="55"/>
      <c r="E65" s="55"/>
      <c r="F65" s="55"/>
      <c r="G65" s="55"/>
      <c r="H65" s="147"/>
    </row>
    <row r="66" spans="1:8" ht="12.75">
      <c r="A66" s="643" t="s">
        <v>252</v>
      </c>
      <c r="B66" s="647"/>
      <c r="C66" s="645"/>
      <c r="D66" s="645"/>
      <c r="E66" s="645"/>
      <c r="F66" s="645"/>
      <c r="G66" s="645"/>
      <c r="H66" s="646"/>
    </row>
    <row r="67" spans="1:8" ht="12.75">
      <c r="A67" s="150"/>
      <c r="B67" s="55"/>
      <c r="C67" s="377"/>
      <c r="D67" s="377"/>
      <c r="E67" s="377"/>
      <c r="F67" s="377"/>
      <c r="G67" s="377"/>
      <c r="H67" s="147"/>
    </row>
    <row r="68" spans="1:8" ht="38.25">
      <c r="A68" s="76" t="s">
        <v>14</v>
      </c>
      <c r="B68" s="146" t="s">
        <v>221</v>
      </c>
      <c r="C68" s="43">
        <v>0</v>
      </c>
      <c r="D68" s="55"/>
      <c r="E68" s="55"/>
      <c r="F68" s="43">
        <v>0</v>
      </c>
      <c r="G68" s="55"/>
      <c r="H68" s="71"/>
    </row>
    <row r="69" spans="1:8" ht="12.75">
      <c r="A69" s="76"/>
      <c r="B69" s="460"/>
      <c r="C69" s="377"/>
      <c r="D69" s="55"/>
      <c r="E69" s="55"/>
      <c r="F69" s="377"/>
      <c r="G69" s="55"/>
      <c r="H69" s="71"/>
    </row>
    <row r="70" spans="1:8" ht="51">
      <c r="A70" s="76" t="s">
        <v>15</v>
      </c>
      <c r="B70" s="146" t="s">
        <v>267</v>
      </c>
      <c r="C70" s="43">
        <v>0</v>
      </c>
      <c r="D70" s="55"/>
      <c r="E70" s="55"/>
      <c r="F70" s="43">
        <v>0</v>
      </c>
      <c r="G70" s="55"/>
      <c r="H70" s="71"/>
    </row>
    <row r="71" spans="1:8" ht="12.75">
      <c r="A71" s="76"/>
      <c r="B71" s="460"/>
      <c r="C71" s="377"/>
      <c r="D71" s="55"/>
      <c r="E71" s="55"/>
      <c r="F71" s="377"/>
      <c r="G71" s="55"/>
      <c r="H71" s="71"/>
    </row>
    <row r="72" spans="1:8" ht="38.25">
      <c r="A72" s="76" t="s">
        <v>222</v>
      </c>
      <c r="B72" s="146" t="s">
        <v>282</v>
      </c>
      <c r="C72" s="43">
        <v>0</v>
      </c>
      <c r="D72" s="55"/>
      <c r="E72" s="55"/>
      <c r="F72" s="43">
        <v>0</v>
      </c>
      <c r="G72" s="55"/>
      <c r="H72" s="71"/>
    </row>
    <row r="73" spans="1:8" ht="12.75">
      <c r="A73" s="76"/>
      <c r="B73" s="460"/>
      <c r="C73" s="377"/>
      <c r="D73" s="55"/>
      <c r="E73" s="55"/>
      <c r="F73" s="377"/>
      <c r="G73" s="55"/>
      <c r="H73" s="71"/>
    </row>
    <row r="74" spans="1:8" ht="25.5">
      <c r="A74" s="76" t="s">
        <v>223</v>
      </c>
      <c r="B74" s="146" t="s">
        <v>274</v>
      </c>
      <c r="C74" s="43">
        <v>0</v>
      </c>
      <c r="D74" s="55"/>
      <c r="E74" s="55"/>
      <c r="F74" s="43">
        <v>0</v>
      </c>
      <c r="G74" s="55"/>
      <c r="H74" s="71"/>
    </row>
    <row r="75" spans="1:8" ht="12.75">
      <c r="A75" s="76"/>
      <c r="B75" s="460"/>
      <c r="C75" s="377"/>
      <c r="D75" s="55"/>
      <c r="E75" s="55"/>
      <c r="F75" s="377"/>
      <c r="G75" s="55"/>
      <c r="H75" s="71"/>
    </row>
    <row r="76" spans="1:8" ht="17.25" customHeight="1">
      <c r="A76" s="76" t="s">
        <v>273</v>
      </c>
      <c r="B76" s="146" t="s">
        <v>159</v>
      </c>
      <c r="C76" s="43">
        <v>0</v>
      </c>
      <c r="D76" s="55"/>
      <c r="E76" s="55"/>
      <c r="F76" s="43">
        <v>0</v>
      </c>
      <c r="G76" s="55"/>
      <c r="H76" s="71"/>
    </row>
    <row r="77" spans="1:8" ht="12.75">
      <c r="A77" s="76"/>
      <c r="B77" s="460"/>
      <c r="C77" s="377"/>
      <c r="D77" s="55"/>
      <c r="E77" s="55"/>
      <c r="F77" s="377"/>
      <c r="G77" s="55"/>
      <c r="H77" s="71"/>
    </row>
    <row r="78" spans="1:8" ht="23.25" customHeight="1">
      <c r="A78" s="76" t="s">
        <v>243</v>
      </c>
      <c r="B78" s="146" t="s">
        <v>246</v>
      </c>
      <c r="C78" s="43">
        <v>0</v>
      </c>
      <c r="D78" s="55"/>
      <c r="E78" s="55"/>
      <c r="F78" s="43">
        <v>0</v>
      </c>
      <c r="G78" s="55"/>
      <c r="H78" s="71"/>
    </row>
    <row r="79" spans="1:8" ht="12.75">
      <c r="A79" s="76"/>
      <c r="B79" s="451"/>
      <c r="C79" s="377"/>
      <c r="D79" s="55"/>
      <c r="E79" s="55"/>
      <c r="F79" s="377"/>
      <c r="G79" s="55"/>
      <c r="H79" s="71"/>
    </row>
    <row r="80" spans="1:8" ht="12.75">
      <c r="A80" s="76"/>
      <c r="B80" s="385" t="s">
        <v>86</v>
      </c>
      <c r="C80" s="68" t="s">
        <v>139</v>
      </c>
      <c r="D80" s="68" t="s">
        <v>136</v>
      </c>
      <c r="E80" s="68" t="s">
        <v>150</v>
      </c>
      <c r="F80" s="472" t="s">
        <v>139</v>
      </c>
      <c r="G80" s="68" t="s">
        <v>136</v>
      </c>
      <c r="H80" s="148" t="s">
        <v>150</v>
      </c>
    </row>
    <row r="81" spans="1:9" s="380" customFormat="1" ht="12.75">
      <c r="A81" s="149"/>
      <c r="B81" s="464"/>
      <c r="C81" s="386">
        <f>SUM(C68:C79)</f>
        <v>0</v>
      </c>
      <c r="D81" s="386">
        <f>COUNT(C68:C79)*5</f>
        <v>30</v>
      </c>
      <c r="E81" s="474">
        <f>IF(AND(C68="na",C70="na",C72="na",C74="na",C76="na",C78="na"),"NA",MIN(C68:C78))</f>
        <v>0</v>
      </c>
      <c r="F81" s="473">
        <f>SUM(F68:F79)</f>
        <v>0</v>
      </c>
      <c r="G81" s="386">
        <f>COUNT(F68:F79)*5</f>
        <v>30</v>
      </c>
      <c r="H81" s="387">
        <f>IF(AND(F68="na",F70="na",F72="na",F74="na",F76="na",F78="na"),"NA",MIN(F68:F78))</f>
        <v>0</v>
      </c>
      <c r="I81" s="388"/>
    </row>
    <row r="82" spans="1:8" ht="12.75">
      <c r="A82" s="76"/>
      <c r="B82" s="55"/>
      <c r="C82" s="377"/>
      <c r="D82" s="55"/>
      <c r="E82" s="55"/>
      <c r="F82" s="55"/>
      <c r="G82" s="55"/>
      <c r="H82" s="147"/>
    </row>
    <row r="83" spans="1:8" ht="12.75">
      <c r="A83" s="643" t="s">
        <v>253</v>
      </c>
      <c r="B83" s="647"/>
      <c r="C83" s="645"/>
      <c r="D83" s="647"/>
      <c r="E83" s="647"/>
      <c r="F83" s="647"/>
      <c r="G83" s="647"/>
      <c r="H83" s="646"/>
    </row>
    <row r="84" spans="1:8" ht="12.75">
      <c r="A84" s="150"/>
      <c r="B84" s="55"/>
      <c r="C84" s="377"/>
      <c r="D84" s="55"/>
      <c r="E84" s="55"/>
      <c r="F84" s="55"/>
      <c r="G84" s="55"/>
      <c r="H84" s="147"/>
    </row>
    <row r="85" spans="1:8" ht="18.75" customHeight="1">
      <c r="A85" s="76" t="s">
        <v>16</v>
      </c>
      <c r="B85" s="55" t="s">
        <v>10</v>
      </c>
      <c r="C85" s="43">
        <v>0</v>
      </c>
      <c r="D85" s="55"/>
      <c r="E85" s="55"/>
      <c r="F85" s="43">
        <v>0</v>
      </c>
      <c r="G85" s="55"/>
      <c r="H85" s="71"/>
    </row>
    <row r="86" spans="1:8" ht="12.75">
      <c r="A86" s="76"/>
      <c r="B86" s="460"/>
      <c r="C86" s="55"/>
      <c r="D86" s="55"/>
      <c r="E86" s="55"/>
      <c r="F86" s="55"/>
      <c r="G86" s="55"/>
      <c r="H86" s="71"/>
    </row>
    <row r="87" spans="1:8" ht="12.75">
      <c r="A87" s="76"/>
      <c r="B87" s="385" t="s">
        <v>87</v>
      </c>
      <c r="C87" s="68" t="s">
        <v>139</v>
      </c>
      <c r="D87" s="68" t="s">
        <v>136</v>
      </c>
      <c r="E87" s="68" t="s">
        <v>150</v>
      </c>
      <c r="F87" s="472" t="s">
        <v>139</v>
      </c>
      <c r="G87" s="68" t="s">
        <v>136</v>
      </c>
      <c r="H87" s="148" t="s">
        <v>150</v>
      </c>
    </row>
    <row r="88" spans="1:9" s="380" customFormat="1" ht="12.75">
      <c r="A88" s="149"/>
      <c r="B88" s="464"/>
      <c r="C88" s="386">
        <f>SUM(C84:C86)</f>
        <v>0</v>
      </c>
      <c r="D88" s="386">
        <f>COUNT(C84:C85)*5</f>
        <v>5</v>
      </c>
      <c r="E88" s="474">
        <f>IF(OR(C85="na"),"NA",C85)</f>
        <v>0</v>
      </c>
      <c r="F88" s="473">
        <f>SUM(F84:F86)</f>
        <v>0</v>
      </c>
      <c r="G88" s="386">
        <f>COUNT(F84:F85)*5</f>
        <v>5</v>
      </c>
      <c r="H88" s="387">
        <f>IF(OR(F85="na"),"NA",F85)</f>
        <v>0</v>
      </c>
      <c r="I88" s="388"/>
    </row>
    <row r="89" spans="1:8" ht="12.75">
      <c r="A89" s="76"/>
      <c r="B89" s="55"/>
      <c r="C89" s="377"/>
      <c r="D89" s="55"/>
      <c r="E89" s="55"/>
      <c r="F89" s="55"/>
      <c r="G89" s="55"/>
      <c r="H89" s="147"/>
    </row>
    <row r="90" spans="1:8" ht="12.75">
      <c r="A90" s="643" t="s">
        <v>254</v>
      </c>
      <c r="B90" s="647"/>
      <c r="C90" s="645"/>
      <c r="D90" s="647"/>
      <c r="E90" s="647"/>
      <c r="F90" s="647"/>
      <c r="G90" s="647"/>
      <c r="H90" s="646"/>
    </row>
    <row r="91" spans="1:8" ht="12.75">
      <c r="A91" s="150"/>
      <c r="B91" s="55"/>
      <c r="C91" s="377"/>
      <c r="D91" s="55"/>
      <c r="E91" s="55"/>
      <c r="F91" s="55"/>
      <c r="G91" s="55"/>
      <c r="H91" s="147"/>
    </row>
    <row r="92" spans="1:8" ht="25.5" customHeight="1">
      <c r="A92" s="76" t="s">
        <v>17</v>
      </c>
      <c r="B92" s="55" t="s">
        <v>11</v>
      </c>
      <c r="C92" s="43">
        <v>0</v>
      </c>
      <c r="D92" s="55"/>
      <c r="E92" s="55"/>
      <c r="F92" s="43">
        <v>0</v>
      </c>
      <c r="G92" s="55"/>
      <c r="H92" s="71"/>
    </row>
    <row r="93" spans="1:8" ht="12.75">
      <c r="A93" s="76"/>
      <c r="B93" s="451"/>
      <c r="C93" s="55"/>
      <c r="D93" s="55"/>
      <c r="E93" s="55"/>
      <c r="F93" s="55"/>
      <c r="G93" s="55"/>
      <c r="H93" s="71"/>
    </row>
    <row r="94" spans="1:8" ht="12.75">
      <c r="A94" s="76"/>
      <c r="B94" s="385" t="s">
        <v>88</v>
      </c>
      <c r="C94" s="68" t="s">
        <v>139</v>
      </c>
      <c r="D94" s="68" t="s">
        <v>136</v>
      </c>
      <c r="E94" s="68" t="s">
        <v>150</v>
      </c>
      <c r="F94" s="472" t="s">
        <v>139</v>
      </c>
      <c r="G94" s="68" t="s">
        <v>136</v>
      </c>
      <c r="H94" s="148" t="s">
        <v>150</v>
      </c>
    </row>
    <row r="95" spans="1:9" s="380" customFormat="1" ht="12.75">
      <c r="A95" s="149"/>
      <c r="B95" s="465"/>
      <c r="C95" s="386">
        <f>SUM(C92:C93)</f>
        <v>0</v>
      </c>
      <c r="D95" s="386">
        <f>COUNT(C92:C92)*5</f>
        <v>5</v>
      </c>
      <c r="E95" s="474">
        <f>IF(OR(C92="na"),"NA",C92)</f>
        <v>0</v>
      </c>
      <c r="F95" s="473">
        <f>SUM(F92:F93)</f>
        <v>0</v>
      </c>
      <c r="G95" s="386">
        <f>COUNT(F92:F92)*5</f>
        <v>5</v>
      </c>
      <c r="H95" s="387">
        <f>IF(OR(F92="na"),"NA",F92)</f>
        <v>0</v>
      </c>
      <c r="I95" s="388"/>
    </row>
    <row r="96" spans="1:8" ht="12.75">
      <c r="A96" s="76"/>
      <c r="B96" s="55"/>
      <c r="C96" s="377"/>
      <c r="D96" s="55"/>
      <c r="E96" s="476"/>
      <c r="F96" s="377"/>
      <c r="G96" s="55"/>
      <c r="H96" s="147"/>
    </row>
    <row r="97" spans="1:8" ht="12.75">
      <c r="A97" s="76"/>
      <c r="C97" s="68" t="s">
        <v>139</v>
      </c>
      <c r="D97" s="68" t="s">
        <v>136</v>
      </c>
      <c r="E97" s="68" t="s">
        <v>150</v>
      </c>
      <c r="F97" s="472" t="s">
        <v>139</v>
      </c>
      <c r="G97" s="68" t="s">
        <v>136</v>
      </c>
      <c r="H97" s="148" t="s">
        <v>150</v>
      </c>
    </row>
    <row r="98" spans="1:8" ht="12.75">
      <c r="A98" s="76"/>
      <c r="B98" s="155" t="s">
        <v>172</v>
      </c>
      <c r="C98" s="389">
        <f>+C95+C88+C81+C64+C35+C26</f>
        <v>0</v>
      </c>
      <c r="D98" s="390">
        <f>+D95+D88+D81+D64+D35+D26</f>
        <v>150</v>
      </c>
      <c r="E98" s="474">
        <f>IF(AND(E26="NA",E35="NA",E64="NA",E81="NA",E88="NA",E95="NA"),"NA",MIN(C92,C85,C68:C78,C39:C61,C30:C32,C9:C23))</f>
        <v>0</v>
      </c>
      <c r="F98" s="475">
        <f>+F95+F88+F81+F64+F35+F26</f>
        <v>0</v>
      </c>
      <c r="G98" s="390">
        <f>+G95+G88+G81+G64+G35+G26</f>
        <v>150</v>
      </c>
      <c r="H98" s="411">
        <f>IF(AND(H26="NA",H35="NA",H64="NA",H81="NA",H88="NA",H95="NA"),"NA",MIN(F92,F85,F68:F78,F39:F61,F30:F32,F9:F23))</f>
        <v>0</v>
      </c>
    </row>
    <row r="99" spans="1:8" ht="20.25" customHeight="1">
      <c r="A99" s="581" t="s">
        <v>359</v>
      </c>
      <c r="B99" s="269"/>
      <c r="C99" s="269"/>
      <c r="D99" s="269"/>
      <c r="E99" s="269"/>
      <c r="F99" s="269"/>
      <c r="G99" s="269"/>
      <c r="H99" s="574"/>
    </row>
    <row r="100" spans="1:8" ht="12.75">
      <c r="A100" s="860" t="s">
        <v>352</v>
      </c>
      <c r="B100" s="860"/>
      <c r="H100" s="574"/>
    </row>
    <row r="101" spans="1:8" ht="12.75">
      <c r="A101" s="703">
        <v>5</v>
      </c>
      <c r="B101" s="704" t="s">
        <v>406</v>
      </c>
      <c r="H101" s="574"/>
    </row>
    <row r="102" spans="1:8" ht="12.75">
      <c r="A102" s="703">
        <v>4</v>
      </c>
      <c r="B102" s="704" t="s">
        <v>405</v>
      </c>
      <c r="H102" s="574"/>
    </row>
    <row r="103" spans="1:8" ht="12.75">
      <c r="A103" s="703">
        <v>3</v>
      </c>
      <c r="B103" s="704" t="s">
        <v>407</v>
      </c>
      <c r="H103" s="574"/>
    </row>
    <row r="104" spans="1:8" ht="12.75">
      <c r="A104" s="703">
        <v>2</v>
      </c>
      <c r="B104" s="704" t="s">
        <v>405</v>
      </c>
      <c r="D104" s="562"/>
      <c r="H104" s="574"/>
    </row>
    <row r="105" spans="1:8" ht="12.75">
      <c r="A105" s="703">
        <v>1</v>
      </c>
      <c r="B105" s="704" t="s">
        <v>408</v>
      </c>
      <c r="D105" s="562"/>
      <c r="H105" s="574"/>
    </row>
    <row r="106" spans="1:8" ht="12.75">
      <c r="A106" s="703">
        <v>0</v>
      </c>
      <c r="B106" s="704" t="s">
        <v>424</v>
      </c>
      <c r="H106" s="574"/>
    </row>
    <row r="107" spans="1:8" ht="12.75" customHeight="1">
      <c r="A107" s="860" t="s">
        <v>351</v>
      </c>
      <c r="B107" s="861" t="s">
        <v>354</v>
      </c>
      <c r="H107" s="574"/>
    </row>
    <row r="108" spans="1:8" ht="12.75">
      <c r="A108" s="860"/>
      <c r="B108" s="861"/>
      <c r="H108" s="574"/>
    </row>
    <row r="109" spans="1:8" ht="13.5" thickBot="1">
      <c r="A109" s="573"/>
      <c r="B109" s="573"/>
      <c r="C109" s="573"/>
      <c r="D109" s="573"/>
      <c r="E109" s="573"/>
      <c r="F109" s="573"/>
      <c r="G109" s="573"/>
      <c r="H109" s="414"/>
    </row>
  </sheetData>
  <sheetProtection formatCells="0"/>
  <mergeCells count="3">
    <mergeCell ref="A100:B100"/>
    <mergeCell ref="B107:B108"/>
    <mergeCell ref="A107:A108"/>
  </mergeCells>
  <conditionalFormatting sqref="E98 E95 E88 E81 E64 E35 C78 C92 C85 C76 C21 C70 C59 C61 C68 C51 C53 C55 C57 C49 C47 C45 C32 C41 C39 C23 C30 C43 C15 C9 C13 C11 C17 C19 C72 C74 F21 F23 F15 F9 F13 F11 F17 F19 H26 E26 H35 F32 F30 H64 F59 F61 F51 F53 F55 F57 F49 F47 F45 F41 F39 F43 H81 F78 F76 F70 F68 F72 F74 H88 F85 H98 H95 F92">
    <cfRule type="cellIs" priority="19" dxfId="2" operator="lessThan" stopIfTrue="1">
      <formula>3</formula>
    </cfRule>
    <cfRule type="cellIs" priority="20" dxfId="1" operator="equal" stopIfTrue="1">
      <formula>3</formula>
    </cfRule>
    <cfRule type="cellIs" priority="21" dxfId="0" operator="greaterThan" stopIfTrue="1">
      <formula>3</formula>
    </cfRule>
  </conditionalFormatting>
  <dataValidations count="1">
    <dataValidation type="list" allowBlank="1" showInputMessage="1" showErrorMessage="1" error="Invalid Entry! Use allowed scoring only!" sqref="C92 F21 F19 F17 F15 F13 F11 F9 F23 C74 C72 C30 C32 C39 C41 C43 C21 C19 C17 C15 C13 C11 C9 C49 C45 C47 C59 C61 C68 C70 C23 C51 C53 C55 C57 C78 C85 C76 F30 F32 F39 F41 F43 F49 F45 F47 F59 F61 F51 F53 F55 F57 F74 F72 F68 F70 F78 F76 F85 F92">
      <formula1>$I$15:$I$21</formula1>
    </dataValidation>
  </dataValidations>
  <hyperlinks>
    <hyperlink ref="B25" location="'Quality Mgt Systems Action Plan'!A9" display="'Quality Mgt Systems Action Plan'!A9"/>
    <hyperlink ref="B34" location="'Quality Mgt Systems Action Plan'!A24" display="'Quality Mgt Systems Action Plan'!A24"/>
    <hyperlink ref="B63" location="'Quality Mgt Systems Action Plan'!A40" display="A.3 Comments - Action Plan Link:"/>
    <hyperlink ref="B80" location="'Quality Mgt Systems Action Plan'!A64" display="A.4 Comments - Action Plan Link:  "/>
    <hyperlink ref="B87" location="'Quality Mgt Systems Action Plan'!A79" display="A.5 Comments - Action Plan Link:  "/>
    <hyperlink ref="B94" location="'Quality Mgt Systems Action Plan'!A93" display="A.6 Comments - Action Plan Link:  "/>
  </hyperlinks>
  <printOptions headings="1" horizontalCentered="1"/>
  <pageMargins left="0.5" right="0.5" top="0.8" bottom="0.75" header="0.19" footer="0.22"/>
  <pageSetup cellComments="atEnd" fitToHeight="2" horizontalDpi="204" verticalDpi="204" orientation="portrait" scale="60" r:id="rId4"/>
  <headerFooter alignWithMargins="0">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4">
    <tabColor theme="7" tint="0.39998000860214233"/>
    <pageSetUpPr fitToPage="1"/>
  </sheetPr>
  <dimension ref="A1:I54"/>
  <sheetViews>
    <sheetView showGridLines="0" zoomScale="110" zoomScaleNormal="110" zoomScalePageLayoutView="0" workbookViewId="0" topLeftCell="A1">
      <pane ySplit="3" topLeftCell="A4" activePane="bottomLeft" state="frozen"/>
      <selection pane="topLeft" activeCell="A1" sqref="A1:O2"/>
      <selection pane="bottomLeft" activeCell="A1" sqref="A1"/>
    </sheetView>
  </sheetViews>
  <sheetFormatPr defaultColWidth="9.140625" defaultRowHeight="12.75"/>
  <cols>
    <col min="1" max="1" width="8.7109375" style="189" customWidth="1"/>
    <col min="2" max="2" width="80.7109375" style="10" customWidth="1"/>
    <col min="3" max="3" width="8.7109375" style="190" customWidth="1"/>
    <col min="4" max="7" width="8.7109375" style="10" customWidth="1"/>
    <col min="8" max="8" width="8.7109375" style="190" customWidth="1"/>
    <col min="9" max="9" width="9.140625" style="10" hidden="1" customWidth="1"/>
    <col min="10" max="16384" width="9.140625" style="10" customWidth="1"/>
  </cols>
  <sheetData>
    <row r="1" spans="1:8" ht="13.5" thickTop="1">
      <c r="A1" s="626"/>
      <c r="B1" s="627"/>
      <c r="C1" s="627"/>
      <c r="D1" s="627"/>
      <c r="E1" s="627"/>
      <c r="F1" s="627"/>
      <c r="G1" s="627"/>
      <c r="H1" s="628"/>
    </row>
    <row r="2" spans="1:8" ht="15">
      <c r="A2" s="629">
        <f>'A.Quality'!A2</f>
        <v>0</v>
      </c>
      <c r="B2" s="630"/>
      <c r="C2" s="630"/>
      <c r="D2" s="630"/>
      <c r="E2" s="630"/>
      <c r="F2" s="630"/>
      <c r="G2" s="630"/>
      <c r="H2" s="631"/>
    </row>
    <row r="3" spans="1:8" ht="12.75">
      <c r="A3" s="632">
        <f>'A.Quality'!A3</f>
        <v>0</v>
      </c>
      <c r="B3" s="630"/>
      <c r="C3" s="630"/>
      <c r="D3" s="630"/>
      <c r="E3" s="630"/>
      <c r="F3" s="630"/>
      <c r="G3" s="630"/>
      <c r="H3" s="631"/>
    </row>
    <row r="4" spans="1:8" s="12" customFormat="1" ht="18">
      <c r="A4" s="652" t="s">
        <v>61</v>
      </c>
      <c r="B4" s="653"/>
      <c r="C4" s="654"/>
      <c r="D4" s="655"/>
      <c r="E4" s="655"/>
      <c r="F4" s="655"/>
      <c r="G4" s="655"/>
      <c r="H4" s="656"/>
    </row>
    <row r="5" spans="1:9" ht="7.5" customHeight="1">
      <c r="A5" s="154"/>
      <c r="B5" s="55"/>
      <c r="C5" s="401"/>
      <c r="D5" s="157"/>
      <c r="E5" s="157"/>
      <c r="F5" s="157"/>
      <c r="G5" s="157"/>
      <c r="H5" s="412"/>
      <c r="I5" s="10">
        <v>0</v>
      </c>
    </row>
    <row r="6" spans="1:9" ht="12.75">
      <c r="A6" s="657" t="s">
        <v>255</v>
      </c>
      <c r="B6" s="647"/>
      <c r="C6" s="640">
        <f>OSA!B21</f>
        <v>0</v>
      </c>
      <c r="D6" s="640"/>
      <c r="E6" s="640"/>
      <c r="F6" s="640" t="s">
        <v>389</v>
      </c>
      <c r="G6" s="658"/>
      <c r="H6" s="659"/>
      <c r="I6" s="10">
        <v>1</v>
      </c>
    </row>
    <row r="7" spans="1:8" ht="12.75">
      <c r="A7" s="657"/>
      <c r="B7" s="647"/>
      <c r="C7" s="640" t="s">
        <v>151</v>
      </c>
      <c r="D7" s="640"/>
      <c r="E7" s="640"/>
      <c r="F7" s="640" t="s">
        <v>151</v>
      </c>
      <c r="G7" s="658"/>
      <c r="H7" s="659"/>
    </row>
    <row r="8" spans="1:9" ht="12.75">
      <c r="A8" s="158"/>
      <c r="B8" s="55"/>
      <c r="C8" s="83"/>
      <c r="D8" s="85"/>
      <c r="E8" s="85"/>
      <c r="F8" s="85"/>
      <c r="G8" s="85"/>
      <c r="H8" s="87"/>
      <c r="I8" s="10">
        <v>2</v>
      </c>
    </row>
    <row r="9" spans="1:9" ht="12.75">
      <c r="A9" s="154" t="s">
        <v>18</v>
      </c>
      <c r="B9" s="708" t="s">
        <v>425</v>
      </c>
      <c r="C9" s="43">
        <v>0</v>
      </c>
      <c r="D9" s="85"/>
      <c r="E9" s="85"/>
      <c r="F9" s="43">
        <v>0</v>
      </c>
      <c r="G9" s="85"/>
      <c r="H9" s="86"/>
      <c r="I9" s="10">
        <v>3</v>
      </c>
    </row>
    <row r="10" spans="1:9" ht="12.75">
      <c r="A10" s="154"/>
      <c r="B10" s="451"/>
      <c r="C10" s="83"/>
      <c r="D10" s="85"/>
      <c r="E10" s="85"/>
      <c r="F10" s="83"/>
      <c r="G10" s="85"/>
      <c r="H10" s="86"/>
      <c r="I10" s="10">
        <v>5</v>
      </c>
    </row>
    <row r="11" spans="1:9" ht="25.5">
      <c r="A11" s="154" t="s">
        <v>19</v>
      </c>
      <c r="B11" s="548" t="s">
        <v>426</v>
      </c>
      <c r="C11" s="43">
        <v>0</v>
      </c>
      <c r="D11" s="85"/>
      <c r="E11" s="85"/>
      <c r="F11" s="43">
        <v>0</v>
      </c>
      <c r="G11" s="85"/>
      <c r="H11" s="86"/>
      <c r="I11" s="399" t="s">
        <v>154</v>
      </c>
    </row>
    <row r="12" spans="1:9" ht="12.75">
      <c r="A12" s="154"/>
      <c r="B12" s="55"/>
      <c r="C12" s="83"/>
      <c r="D12" s="85"/>
      <c r="E12" s="85"/>
      <c r="F12" s="83"/>
      <c r="G12" s="85"/>
      <c r="H12" s="86"/>
      <c r="I12" s="10">
        <f>Scoring!C5</f>
        <v>0</v>
      </c>
    </row>
    <row r="13" spans="1:9" ht="25.5">
      <c r="A13" s="154" t="s">
        <v>20</v>
      </c>
      <c r="B13" s="146" t="s">
        <v>175</v>
      </c>
      <c r="C13" s="43">
        <v>0</v>
      </c>
      <c r="D13" s="85"/>
      <c r="E13" s="85"/>
      <c r="F13" s="43">
        <v>0</v>
      </c>
      <c r="G13" s="85"/>
      <c r="H13" s="86"/>
      <c r="I13" s="10">
        <v>1</v>
      </c>
    </row>
    <row r="14" spans="1:9" ht="12.75">
      <c r="A14" s="154"/>
      <c r="B14" s="458"/>
      <c r="C14" s="85"/>
      <c r="D14" s="85"/>
      <c r="E14" s="85"/>
      <c r="F14" s="85"/>
      <c r="G14" s="85"/>
      <c r="H14" s="86"/>
      <c r="I14" s="10">
        <f>Scoring!C9</f>
        <v>2</v>
      </c>
    </row>
    <row r="15" spans="1:9" ht="12.75">
      <c r="A15" s="154" t="s">
        <v>21</v>
      </c>
      <c r="B15" s="708" t="s">
        <v>427</v>
      </c>
      <c r="C15" s="43">
        <v>0</v>
      </c>
      <c r="D15" s="85"/>
      <c r="E15" s="85"/>
      <c r="F15" s="43">
        <v>0</v>
      </c>
      <c r="G15" s="85"/>
      <c r="H15" s="86"/>
      <c r="I15" s="10">
        <f>Scoring!C11</f>
        <v>3</v>
      </c>
    </row>
    <row r="16" spans="1:9" ht="12.75">
      <c r="A16" s="154"/>
      <c r="B16" s="458"/>
      <c r="C16" s="55"/>
      <c r="D16" s="55"/>
      <c r="E16" s="55"/>
      <c r="F16" s="55"/>
      <c r="G16" s="55"/>
      <c r="H16" s="71"/>
      <c r="I16" s="10">
        <v>4</v>
      </c>
    </row>
    <row r="17" spans="1:9" s="326" customFormat="1" ht="51.75" customHeight="1">
      <c r="A17" s="173" t="s">
        <v>227</v>
      </c>
      <c r="B17" s="550" t="s">
        <v>327</v>
      </c>
      <c r="C17" s="43">
        <v>0</v>
      </c>
      <c r="D17" s="327"/>
      <c r="E17" s="327"/>
      <c r="F17" s="43">
        <v>0</v>
      </c>
      <c r="G17" s="327"/>
      <c r="H17" s="328"/>
      <c r="I17" s="11">
        <v>5</v>
      </c>
    </row>
    <row r="18" spans="1:9" s="326" customFormat="1" ht="12.75">
      <c r="A18" s="176"/>
      <c r="B18" s="452"/>
      <c r="C18" s="330"/>
      <c r="D18" s="327"/>
      <c r="E18" s="327"/>
      <c r="F18" s="330"/>
      <c r="G18" s="327"/>
      <c r="H18" s="328"/>
      <c r="I18" s="399" t="str">
        <f>Scoring!C17</f>
        <v>NA</v>
      </c>
    </row>
    <row r="19" spans="1:8" ht="12.75">
      <c r="A19" s="308"/>
      <c r="B19" s="307" t="s">
        <v>89</v>
      </c>
      <c r="C19" s="68" t="s">
        <v>139</v>
      </c>
      <c r="D19" s="68" t="s">
        <v>136</v>
      </c>
      <c r="E19" s="68" t="s">
        <v>150</v>
      </c>
      <c r="F19" s="472" t="s">
        <v>139</v>
      </c>
      <c r="G19" s="68" t="s">
        <v>136</v>
      </c>
      <c r="H19" s="148" t="s">
        <v>150</v>
      </c>
    </row>
    <row r="20" spans="1:9" s="11" customFormat="1" ht="12.75">
      <c r="A20" s="320"/>
      <c r="B20" s="464"/>
      <c r="C20" s="84">
        <f>SUM(C9:C18)</f>
        <v>0</v>
      </c>
      <c r="D20" s="84">
        <f>COUNT(C9:C18)*5</f>
        <v>25</v>
      </c>
      <c r="E20" s="43">
        <f>IF(AND(C9="NA",C11="NA",C13="NA",C15="NA",C17="NA"),"NA",MIN(C9:C17))</f>
        <v>0</v>
      </c>
      <c r="F20" s="477">
        <f>SUM(F9:F18)</f>
        <v>0</v>
      </c>
      <c r="G20" s="84">
        <f>COUNT(F9:F18)*5</f>
        <v>25</v>
      </c>
      <c r="H20" s="88">
        <f>IF(AND(F9="NA",F11="NA",F13="NA",F15="NA",F17="NA"),"NA",MIN(F9:F17))</f>
        <v>0</v>
      </c>
      <c r="I20" s="10"/>
    </row>
    <row r="21" spans="1:8" ht="12.75">
      <c r="A21" s="308"/>
      <c r="B21" s="85"/>
      <c r="C21" s="83"/>
      <c r="D21" s="85"/>
      <c r="E21" s="85"/>
      <c r="F21" s="85"/>
      <c r="G21" s="85"/>
      <c r="H21" s="87"/>
    </row>
    <row r="22" spans="1:8" ht="12.75">
      <c r="A22" s="657" t="s">
        <v>256</v>
      </c>
      <c r="B22" s="647"/>
      <c r="C22" s="660"/>
      <c r="D22" s="658"/>
      <c r="E22" s="658"/>
      <c r="F22" s="658"/>
      <c r="G22" s="658"/>
      <c r="H22" s="659"/>
    </row>
    <row r="23" spans="1:8" ht="12.75">
      <c r="A23" s="158"/>
      <c r="B23" s="55"/>
      <c r="C23" s="83"/>
      <c r="D23" s="85"/>
      <c r="E23" s="85"/>
      <c r="F23" s="85"/>
      <c r="G23" s="85"/>
      <c r="H23" s="87"/>
    </row>
    <row r="24" spans="1:8" ht="12.75">
      <c r="A24" s="154" t="s">
        <v>22</v>
      </c>
      <c r="B24" s="55" t="s">
        <v>69</v>
      </c>
      <c r="C24" s="43">
        <v>0</v>
      </c>
      <c r="D24" s="85"/>
      <c r="E24" s="85"/>
      <c r="F24" s="43">
        <v>0</v>
      </c>
      <c r="G24" s="85"/>
      <c r="H24" s="86"/>
    </row>
    <row r="25" spans="1:8" ht="12.75">
      <c r="A25" s="154"/>
      <c r="B25" s="55" t="s">
        <v>173</v>
      </c>
      <c r="C25" s="83"/>
      <c r="D25" s="85"/>
      <c r="E25" s="85"/>
      <c r="F25" s="83"/>
      <c r="G25" s="85"/>
      <c r="H25" s="86"/>
    </row>
    <row r="26" spans="1:8" ht="12.75">
      <c r="A26" s="154"/>
      <c r="B26" s="458"/>
      <c r="C26" s="83"/>
      <c r="D26" s="85"/>
      <c r="E26" s="85"/>
      <c r="F26" s="83"/>
      <c r="G26" s="85"/>
      <c r="H26" s="86"/>
    </row>
    <row r="27" spans="1:8" ht="25.5">
      <c r="A27" s="154" t="s">
        <v>23</v>
      </c>
      <c r="B27" s="146" t="s">
        <v>174</v>
      </c>
      <c r="C27" s="43">
        <v>0</v>
      </c>
      <c r="D27" s="85"/>
      <c r="E27" s="85"/>
      <c r="F27" s="43">
        <v>0</v>
      </c>
      <c r="G27" s="85"/>
      <c r="H27" s="86"/>
    </row>
    <row r="28" spans="1:8" ht="12.75">
      <c r="A28" s="154"/>
      <c r="B28" s="458"/>
      <c r="C28" s="83"/>
      <c r="D28" s="85"/>
      <c r="E28" s="85"/>
      <c r="F28" s="83"/>
      <c r="G28" s="85"/>
      <c r="H28" s="86"/>
    </row>
    <row r="29" spans="1:9" ht="51">
      <c r="A29" s="154" t="s">
        <v>24</v>
      </c>
      <c r="B29" s="146" t="s">
        <v>275</v>
      </c>
      <c r="C29" s="43">
        <v>0</v>
      </c>
      <c r="D29" s="85"/>
      <c r="E29" s="85"/>
      <c r="F29" s="43">
        <v>0</v>
      </c>
      <c r="G29" s="85"/>
      <c r="H29" s="86"/>
      <c r="I29" s="11"/>
    </row>
    <row r="30" spans="1:8" ht="12.75">
      <c r="A30" s="154"/>
      <c r="B30" s="466"/>
      <c r="C30" s="83"/>
      <c r="D30" s="85"/>
      <c r="E30" s="85"/>
      <c r="F30" s="83"/>
      <c r="G30" s="85"/>
      <c r="H30" s="86"/>
    </row>
    <row r="31" spans="1:8" ht="12.75">
      <c r="A31" s="154" t="s">
        <v>25</v>
      </c>
      <c r="B31" s="55" t="s">
        <v>6</v>
      </c>
      <c r="C31" s="43">
        <v>0</v>
      </c>
      <c r="D31" s="85"/>
      <c r="E31" s="85"/>
      <c r="F31" s="43">
        <v>0</v>
      </c>
      <c r="G31" s="85"/>
      <c r="H31" s="86"/>
    </row>
    <row r="32" spans="1:8" ht="12.75">
      <c r="A32" s="308"/>
      <c r="B32" s="463"/>
      <c r="C32" s="85"/>
      <c r="D32" s="85"/>
      <c r="E32" s="85"/>
      <c r="F32" s="85"/>
      <c r="G32" s="85"/>
      <c r="H32" s="86"/>
    </row>
    <row r="33" spans="1:8" ht="12.75">
      <c r="A33" s="308"/>
      <c r="B33" s="307" t="s">
        <v>90</v>
      </c>
      <c r="C33" s="68" t="s">
        <v>139</v>
      </c>
      <c r="D33" s="68" t="s">
        <v>136</v>
      </c>
      <c r="E33" s="68" t="s">
        <v>150</v>
      </c>
      <c r="F33" s="472" t="s">
        <v>139</v>
      </c>
      <c r="G33" s="68" t="s">
        <v>136</v>
      </c>
      <c r="H33" s="148" t="s">
        <v>150</v>
      </c>
    </row>
    <row r="34" spans="1:9" s="11" customFormat="1" ht="12.75">
      <c r="A34" s="320"/>
      <c r="B34" s="464"/>
      <c r="C34" s="84">
        <f>SUM(C24:C31)</f>
        <v>0</v>
      </c>
      <c r="D34" s="84">
        <f>COUNT(C24:C31)*5</f>
        <v>20</v>
      </c>
      <c r="E34" s="43">
        <f>IF(AND(C24="NA",C27="NA",C29="NA",C31="NA"),"NA",MIN(C24:C31))</f>
        <v>0</v>
      </c>
      <c r="F34" s="477">
        <f>SUM(F24:F31)</f>
        <v>0</v>
      </c>
      <c r="G34" s="84">
        <f>COUNT(F24:F31)*5</f>
        <v>20</v>
      </c>
      <c r="H34" s="88">
        <f>IF(AND(F24="NA",F27="NA",F29="NA",F31="NA"),"NA",MIN(F24:F31))</f>
        <v>0</v>
      </c>
      <c r="I34" s="10"/>
    </row>
    <row r="35" spans="1:8" ht="12.75">
      <c r="A35" s="308" t="s">
        <v>0</v>
      </c>
      <c r="B35" s="85"/>
      <c r="C35" s="83"/>
      <c r="D35" s="85"/>
      <c r="E35" s="85"/>
      <c r="F35" s="85"/>
      <c r="G35" s="85"/>
      <c r="H35" s="87"/>
    </row>
    <row r="36" spans="1:8" ht="12.75">
      <c r="A36" s="657" t="s">
        <v>257</v>
      </c>
      <c r="B36" s="647"/>
      <c r="C36" s="660"/>
      <c r="D36" s="658"/>
      <c r="E36" s="658"/>
      <c r="F36" s="658"/>
      <c r="G36" s="658"/>
      <c r="H36" s="659"/>
    </row>
    <row r="37" spans="1:8" ht="12.75">
      <c r="A37" s="158"/>
      <c r="B37" s="55"/>
      <c r="C37" s="83"/>
      <c r="D37" s="85"/>
      <c r="E37" s="85"/>
      <c r="F37" s="85"/>
      <c r="G37" s="85"/>
      <c r="H37" s="87"/>
    </row>
    <row r="38" spans="1:9" ht="38.25">
      <c r="A38" s="154" t="s">
        <v>26</v>
      </c>
      <c r="B38" s="146" t="s">
        <v>228</v>
      </c>
      <c r="C38" s="43">
        <v>0</v>
      </c>
      <c r="D38" s="85"/>
      <c r="E38" s="85"/>
      <c r="F38" s="43">
        <v>0</v>
      </c>
      <c r="G38" s="85"/>
      <c r="H38" s="86"/>
      <c r="I38" s="11"/>
    </row>
    <row r="39" spans="1:8" ht="12.75">
      <c r="A39" s="154"/>
      <c r="B39" s="463"/>
      <c r="C39" s="83"/>
      <c r="D39" s="85"/>
      <c r="E39" s="85"/>
      <c r="F39" s="83"/>
      <c r="G39" s="85"/>
      <c r="H39" s="86"/>
    </row>
    <row r="40" spans="1:9" ht="12.75">
      <c r="A40" s="308"/>
      <c r="B40" s="307" t="s">
        <v>91</v>
      </c>
      <c r="C40" s="68" t="s">
        <v>139</v>
      </c>
      <c r="D40" s="68" t="s">
        <v>136</v>
      </c>
      <c r="E40" s="68" t="s">
        <v>150</v>
      </c>
      <c r="F40" s="472" t="s">
        <v>139</v>
      </c>
      <c r="G40" s="68" t="s">
        <v>136</v>
      </c>
      <c r="H40" s="148" t="s">
        <v>150</v>
      </c>
      <c r="I40" s="19"/>
    </row>
    <row r="41" spans="1:9" s="11" customFormat="1" ht="12.75">
      <c r="A41" s="320"/>
      <c r="B41" s="464"/>
      <c r="C41" s="84">
        <f>SUM(C38:C39)</f>
        <v>0</v>
      </c>
      <c r="D41" s="84">
        <f>COUNT(C38:C39)*5</f>
        <v>5</v>
      </c>
      <c r="E41" s="43">
        <f>IF(AND(C38="na"),"NA",MIN(C38:C39))</f>
        <v>0</v>
      </c>
      <c r="F41" s="477">
        <f>SUM(F38:F39)</f>
        <v>0</v>
      </c>
      <c r="G41" s="84">
        <f>COUNT(F38:F39)*5</f>
        <v>5</v>
      </c>
      <c r="H41" s="88">
        <f>IF(AND(F38="na"),"NA",MIN(F38:F39))</f>
        <v>0</v>
      </c>
      <c r="I41" s="10"/>
    </row>
    <row r="42" spans="1:8" ht="12.75">
      <c r="A42" s="308"/>
      <c r="B42" s="85"/>
      <c r="C42" s="83"/>
      <c r="D42" s="85"/>
      <c r="E42" s="480"/>
      <c r="F42" s="83"/>
      <c r="G42" s="85"/>
      <c r="H42" s="87"/>
    </row>
    <row r="43" spans="1:8" ht="12.75">
      <c r="A43" s="308"/>
      <c r="B43" s="85"/>
      <c r="C43" s="68" t="s">
        <v>139</v>
      </c>
      <c r="D43" s="68" t="s">
        <v>136</v>
      </c>
      <c r="E43" s="68" t="s">
        <v>150</v>
      </c>
      <c r="F43" s="472" t="s">
        <v>139</v>
      </c>
      <c r="G43" s="68" t="s">
        <v>136</v>
      </c>
      <c r="H43" s="148" t="s">
        <v>150</v>
      </c>
    </row>
    <row r="44" spans="1:8" ht="12.75">
      <c r="A44" s="308"/>
      <c r="B44" s="155" t="s">
        <v>172</v>
      </c>
      <c r="C44" s="43">
        <f>+C41+C34+C20</f>
        <v>0</v>
      </c>
      <c r="D44" s="43">
        <f>SUM(D20:D41)</f>
        <v>50</v>
      </c>
      <c r="E44" s="479">
        <f>IF(AND(E20="NA",E34="NA",E41="NA"),"NA",MIN(C9:C17,C24:C31,C38))</f>
        <v>0</v>
      </c>
      <c r="F44" s="478">
        <f>+F41+F34+F20</f>
        <v>0</v>
      </c>
      <c r="G44" s="43">
        <f>SUM(G20:G41)</f>
        <v>50</v>
      </c>
      <c r="H44" s="413">
        <f>IF(AND(H20="NA",H34="NA",H41="NA"),"NA",MIN(F9:F17,F24:F31,F38))</f>
        <v>0</v>
      </c>
    </row>
    <row r="45" spans="1:8" ht="12.75">
      <c r="A45" s="581" t="s">
        <v>359</v>
      </c>
      <c r="H45" s="572"/>
    </row>
    <row r="46" spans="1:8" ht="12.75">
      <c r="A46" s="860" t="s">
        <v>352</v>
      </c>
      <c r="B46" s="860"/>
      <c r="H46" s="569"/>
    </row>
    <row r="47" spans="1:8" ht="12.75">
      <c r="A47" s="703">
        <v>5</v>
      </c>
      <c r="B47" s="704" t="s">
        <v>409</v>
      </c>
      <c r="H47" s="569"/>
    </row>
    <row r="48" spans="1:8" ht="12.75">
      <c r="A48" s="703">
        <v>4</v>
      </c>
      <c r="B48" s="704" t="s">
        <v>405</v>
      </c>
      <c r="H48" s="569"/>
    </row>
    <row r="49" spans="1:8" ht="12.75">
      <c r="A49" s="703">
        <v>3</v>
      </c>
      <c r="B49" s="704" t="s">
        <v>410</v>
      </c>
      <c r="H49" s="569"/>
    </row>
    <row r="50" spans="1:8" ht="12.75">
      <c r="A50" s="703">
        <v>2</v>
      </c>
      <c r="B50" s="704" t="s">
        <v>405</v>
      </c>
      <c r="H50" s="569"/>
    </row>
    <row r="51" spans="1:8" ht="12.75">
      <c r="A51" s="703">
        <v>1</v>
      </c>
      <c r="B51" s="704" t="s">
        <v>408</v>
      </c>
      <c r="H51" s="569"/>
    </row>
    <row r="52" spans="1:8" ht="12.75" customHeight="1">
      <c r="A52" s="703">
        <v>0</v>
      </c>
      <c r="B52" s="704" t="s">
        <v>424</v>
      </c>
      <c r="H52" s="569"/>
    </row>
    <row r="53" spans="1:8" ht="25.5">
      <c r="A53" s="705" t="s">
        <v>351</v>
      </c>
      <c r="B53" s="706" t="s">
        <v>354</v>
      </c>
      <c r="H53" s="569"/>
    </row>
    <row r="54" spans="1:8" ht="13.5" thickBot="1">
      <c r="A54" s="570"/>
      <c r="B54" s="564"/>
      <c r="C54" s="565"/>
      <c r="D54" s="564"/>
      <c r="E54" s="564"/>
      <c r="F54" s="564"/>
      <c r="G54" s="564"/>
      <c r="H54" s="571"/>
    </row>
  </sheetData>
  <sheetProtection formatCells="0"/>
  <mergeCells count="1">
    <mergeCell ref="A46:B46"/>
  </mergeCells>
  <conditionalFormatting sqref="E44 E41 E34 E20 C29 C31 C38 C24 C27 H20 C17 C13 C9 C11 C15 F17 F13 F9 F11 F15 H34 F29 F31 F24 F27 H44 H41 F38">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dataValidations count="3">
    <dataValidation type="list" allowBlank="1" showInputMessage="1" showErrorMessage="1" error="Invalid Entry! Use allowed scoring only!" sqref="C27 C15 C13 C11 C9 F15 F13 F11 F9 C31 C29 C38 C24 F27 F31 F29 F24 F38">
      <formula1>$I$12:$I$18</formula1>
    </dataValidation>
    <dataValidation type="list" allowBlank="1" showInputMessage="1" showErrorMessage="1" prompt="Limited score Input &#10;see comments for guidance" sqref="C17 F17">
      <formula1>$I$4:$I$11</formula1>
    </dataValidation>
    <dataValidation type="list" allowBlank="1" showInputMessage="1" showErrorMessage="1" sqref="C17 F17">
      <formula1>$I$12:$I$18</formula1>
    </dataValidation>
  </dataValidations>
  <hyperlinks>
    <hyperlink ref="B33" location="'Commercial Systems Action Plan'!A24" display="'Commercial Systems Action Plan'!A24"/>
    <hyperlink ref="B40" location="'Commercial Systems Action Plan'!A38" display="'Commercial Systems Action Plan'!A38"/>
    <hyperlink ref="B19" location="'Commercial Systems Action Plan'!A9" display="'Commercial Systems Action Plan'!A9"/>
  </hyperlinks>
  <printOptions headings="1" horizontalCentered="1"/>
  <pageMargins left="0.5" right="0.5" top="0.75" bottom="0.75" header="0.5" footer="0.5"/>
  <pageSetup cellComments="atEnd" fitToHeight="3" fitToWidth="1" horizontalDpi="600" verticalDpi="600" orientation="portrait" scale="67" r:id="rId4"/>
  <headerFooter alignWithMargins="0">
    <oddFooter>&amp;R&amp;A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AOS QMS Audit</dc:title>
  <dc:subject/>
  <dc:creator>Kindell Rev K</dc:creator>
  <cp:keywords/>
  <dc:description/>
  <cp:lastModifiedBy>Goldsby, Dale</cp:lastModifiedBy>
  <cp:lastPrinted>2013-08-22T15:32:23Z</cp:lastPrinted>
  <dcterms:created xsi:type="dcterms:W3CDTF">2000-05-14T17:59:00Z</dcterms:created>
  <dcterms:modified xsi:type="dcterms:W3CDTF">2014-10-10T18:12:01Z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